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8" activeTab="0"/>
  </bookViews>
  <sheets>
    <sheet name="Naslovna strana" sheetId="1" r:id="rId1"/>
    <sheet name="Opći dio" sheetId="2" r:id="rId2"/>
    <sheet name="Organizacijska" sheetId="3" r:id="rId3"/>
    <sheet name="Ekonomska" sheetId="4" r:id="rId4"/>
    <sheet name="Posebni dio" sheetId="5" r:id="rId5"/>
  </sheets>
  <externalReferences>
    <externalReference r:id="rId8"/>
  </externalReferences>
  <definedNames>
    <definedName name="OLE_LINK1" localSheetId="4">'Posebni dio'!#REF!</definedName>
    <definedName name="Proračun_opći_dio_4_razina_">'Opći dio'!$B$1:$E$114</definedName>
    <definedName name="Proračun_posebni_dio_4_razina_">'Posebni dio'!$A$3:$E$306</definedName>
  </definedNames>
  <calcPr fullCalcOnLoad="1"/>
</workbook>
</file>

<file path=xl/sharedStrings.xml><?xml version="1.0" encoding="utf-8"?>
<sst xmlns="http://schemas.openxmlformats.org/spreadsheetml/2006/main" count="957" uniqueCount="402">
  <si>
    <t>IZVORI</t>
  </si>
  <si>
    <t>KONTO</t>
  </si>
  <si>
    <t>NAZIV</t>
  </si>
  <si>
    <t>PLAN 2019</t>
  </si>
  <si>
    <t>A. RAČUN PRIHODA I RASHODA</t>
  </si>
  <si>
    <t>6</t>
  </si>
  <si>
    <t>Prihodi poslovanja</t>
  </si>
  <si>
    <t>61</t>
  </si>
  <si>
    <t>Prihodi od poreza</t>
  </si>
  <si>
    <t>611</t>
  </si>
  <si>
    <t>Porez i prirez na dohodak</t>
  </si>
  <si>
    <t>6111</t>
  </si>
  <si>
    <t>Porez i prirez na dohodak od nesamostalnog rada</t>
  </si>
  <si>
    <t>613</t>
  </si>
  <si>
    <t>Porezi na imovinu</t>
  </si>
  <si>
    <t>6134</t>
  </si>
  <si>
    <t>Povremeni porezi na imovinu</t>
  </si>
  <si>
    <t>614</t>
  </si>
  <si>
    <t>Porezi na robu i usluge</t>
  </si>
  <si>
    <t>6142</t>
  </si>
  <si>
    <t>Porez na promet</t>
  </si>
  <si>
    <t>6145</t>
  </si>
  <si>
    <t>Porezi na korištenje dobara ili izvođenje aktivnos</t>
  </si>
  <si>
    <t>63</t>
  </si>
  <si>
    <t>Pomoći iz inozemstva i od subjekata unutar op</t>
  </si>
  <si>
    <t>633</t>
  </si>
  <si>
    <t>Pomoći proračunu iz drugih proračuna</t>
  </si>
  <si>
    <t>6331</t>
  </si>
  <si>
    <t>Tekuće pomoći proračunu iz drugih proračuna</t>
  </si>
  <si>
    <t>Kapitalne pomoći proračunu iz drugih proračuna</t>
  </si>
  <si>
    <t>6332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</si>
  <si>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</si>
  <si>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</si>
  <si>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</si>
  <si>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</si>
  <si>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</si>
  <si>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</si>
  <si>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642</t>
  </si>
  <si>
    <t>Prihodi od nefinancijske imovine</t>
  </si>
  <si>
    <t>6421</t>
  </si>
  <si>
    <t>Naknade za koncesije</t>
  </si>
  <si>
    <t>6422</t>
  </si>
  <si>
    <t>Prihodi od zakupa i iznajmljivanja imovine</t>
  </si>
  <si>
    <t>6423</t>
  </si>
  <si>
    <t>Naknada za korištenje nefinacijske imovine</t>
  </si>
  <si>
    <t>6429</t>
  </si>
  <si>
    <t>Ostali prihodi od nefinancijske imovine</t>
  </si>
  <si>
    <t>65</t>
  </si>
  <si>
    <t>Prihodi od upravnih i administrativnih pristojbi</t>
  </si>
  <si>
    <t>652</t>
  </si>
  <si>
    <t>Prihodi po posebnim propisima</t>
  </si>
  <si>
    <t>6524</t>
  </si>
  <si>
    <t>Doprinosi za šume</t>
  </si>
  <si>
    <t>6526</t>
  </si>
  <si>
    <t>Ostali nespomenuti prihodi</t>
  </si>
  <si>
    <t>653</t>
  </si>
  <si>
    <t>Komunalni doprinosi i naknade</t>
  </si>
  <si>
    <t>6531</t>
  </si>
  <si>
    <t>Komunalni doprinosi</t>
  </si>
  <si>
    <t>6532</t>
  </si>
  <si>
    <t>Komunalne naknade</t>
  </si>
  <si>
    <t>6533</t>
  </si>
  <si>
    <t>Naknada za priključak</t>
  </si>
  <si>
    <t>68</t>
  </si>
  <si>
    <t>Kazne, upravne mjere i ostali prihodi</t>
  </si>
  <si>
    <t>683</t>
  </si>
  <si>
    <t>Ostali prihodi</t>
  </si>
  <si>
    <t>6831</t>
  </si>
  <si>
    <t>7</t>
  </si>
  <si>
    <t>Prihodi od prodaje nefinancijske imovine</t>
  </si>
  <si>
    <t>71</t>
  </si>
  <si>
    <t>Prihodi od prodaje neproizvedene dugotrajne imovin</t>
  </si>
  <si>
    <t>711</t>
  </si>
  <si>
    <t>Prihodi od prodaje materijalne imovine-prirod</t>
  </si>
  <si>
    <t>7111</t>
  </si>
  <si>
    <t>Zemljište</t>
  </si>
  <si>
    <t>3</t>
  </si>
  <si>
    <t>Rashodi poslovanja</t>
  </si>
  <si>
    <t>31</t>
  </si>
  <si>
    <t>Rashodi za zaposlene</t>
  </si>
  <si>
    <t>1 3 5</t>
  </si>
  <si>
    <t>311</t>
  </si>
  <si>
    <t>Plaće (Bruto)</t>
  </si>
  <si>
    <t>3111</t>
  </si>
  <si>
    <t>Plaće za redovan rad</t>
  </si>
  <si>
    <t>312</t>
  </si>
  <si>
    <t>Ostali rashode za zaposlene</t>
  </si>
  <si>
    <t>3121</t>
  </si>
  <si>
    <t>Ostali rashodi za zaposlene</t>
  </si>
  <si>
    <t>313</t>
  </si>
  <si>
    <t>Doprinosi za plaće</t>
  </si>
  <si>
    <t>3132</t>
  </si>
  <si>
    <t>Doprinosi za obvezno zdravstveno osiguranje</t>
  </si>
  <si>
    <t>3133</t>
  </si>
  <si>
    <t>Doprinosi za obvezno osiguranje u slučaju nezapo</t>
  </si>
  <si>
    <t>32</t>
  </si>
  <si>
    <t>Materijalni rashodi</t>
  </si>
  <si>
    <t>321</t>
  </si>
  <si>
    <t>Naknade troškova zaposlenima</t>
  </si>
  <si>
    <t>1 3</t>
  </si>
  <si>
    <t>3211</t>
  </si>
  <si>
    <t>Službena putovanja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</si>
  <si>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</si>
  <si>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</si>
  <si>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</si>
  <si>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</si>
  <si>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</si>
  <si>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</si>
  <si>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1 3 4</t>
  </si>
  <si>
    <t>3221</t>
  </si>
  <si>
    <t>Uredski materijal i ostali materijalni rashodi</t>
  </si>
  <si>
    <t>3223</t>
  </si>
  <si>
    <t>Energija</t>
  </si>
  <si>
    <t>3224</t>
  </si>
  <si>
    <t>Materijal i dijelovi za tekuće i investicijsko odr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</si>
  <si>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</si>
  <si>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</si>
  <si>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</si>
  <si>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</si>
  <si>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</si>
  <si>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</si>
  <si>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</si>
  <si>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</si>
  <si>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</si>
  <si>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</si>
  <si>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</si>
  <si>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</si>
  <si>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</si>
  <si>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</si>
  <si>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</si>
  <si>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</si>
  <si>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</si>
  <si>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</si>
  <si>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</si>
  <si>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</si>
  <si>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</si>
  <si>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</si>
  <si>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</si>
  <si>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</si>
  <si>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</si>
  <si>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</si>
  <si>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3291</t>
  </si>
  <si>
    <t>Naknade za rad predstavničkih i izvršnih tijela</t>
  </si>
  <si>
    <t>3292</t>
  </si>
  <si>
    <t>Premije osiguranja</t>
  </si>
  <si>
    <t>3293</t>
  </si>
  <si>
    <t>Reprezentacija</t>
  </si>
  <si>
    <t>3294</t>
  </si>
  <si>
    <t>Članarine i norme</t>
  </si>
  <si>
    <t>13 4</t>
  </si>
  <si>
    <t>3295</t>
  </si>
  <si>
    <t>Pristojbe i naknade</t>
  </si>
  <si>
    <t>3299</t>
  </si>
  <si>
    <t>34</t>
  </si>
  <si>
    <t>Financijski prihodi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</si>
  <si>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</si>
  <si>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</si>
  <si>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</si>
  <si>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</si>
  <si>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</si>
  <si>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</si>
  <si>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</si>
  <si>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</si>
  <si>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36</t>
  </si>
  <si>
    <t>Pomoći dane u inozemstvo i unutar općeg proračuna</t>
  </si>
  <si>
    <t>366</t>
  </si>
  <si>
    <t>Pomoći proračunskim korisnicima drugih proračuna</t>
  </si>
  <si>
    <t>3661</t>
  </si>
  <si>
    <t>Tekuće pomoći proračunskim korisnicima drugih pror</t>
  </si>
  <si>
    <t>37</t>
  </si>
  <si>
    <t>Naknade građanima i kućanstvima na temelju</t>
  </si>
  <si>
    <t>372</t>
  </si>
  <si>
    <t>Ostale naknade građanima i kućanstvima iz proračun</t>
  </si>
  <si>
    <t>1 5 7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</si>
  <si>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</si>
  <si>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</si>
  <si>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</si>
  <si>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</si>
  <si>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</si>
  <si>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</si>
  <si>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381</t>
  </si>
  <si>
    <t>Tekuće donacije</t>
  </si>
  <si>
    <t xml:space="preserve">1 5 </t>
  </si>
  <si>
    <t>3811</t>
  </si>
  <si>
    <t>Tekuće donacije u novcu</t>
  </si>
  <si>
    <t>4</t>
  </si>
  <si>
    <t>Rashodi za nabavu nefinancijske imovine</t>
  </si>
  <si>
    <t>42</t>
  </si>
  <si>
    <t>Rashodi za nabavu proizvedene dugotrajne imovine</t>
  </si>
  <si>
    <t>421</t>
  </si>
  <si>
    <t>Građevinski objekti</t>
  </si>
  <si>
    <t>4 5 7</t>
  </si>
  <si>
    <t>4212</t>
  </si>
  <si>
    <t>Poslovni objekti</t>
  </si>
  <si>
    <t>4213</t>
  </si>
  <si>
    <t>Ceste, željeznice i ostali prometni objekti</t>
  </si>
  <si>
    <t>4214</t>
  </si>
  <si>
    <t>Ostali građevinski objekti</t>
  </si>
  <si>
    <t>422</t>
  </si>
  <si>
    <t>Postrojenja i oprema</t>
  </si>
  <si>
    <t>4221</t>
  </si>
  <si>
    <t>Uredska oprema i namještaj</t>
  </si>
  <si>
    <t>4222</t>
  </si>
  <si>
    <t>Komunikacijska oprema-telefoni</t>
  </si>
  <si>
    <t>4223</t>
  </si>
  <si>
    <t>Oprema za održavanje i zaštitu</t>
  </si>
  <si>
    <t>4227</t>
  </si>
  <si>
    <t>Uređaji, strojevi i oprema za ostale namjene</t>
  </si>
  <si>
    <t>423</t>
  </si>
  <si>
    <t>Prijevozna sredstva</t>
  </si>
  <si>
    <t>4231</t>
  </si>
  <si>
    <t>Prijevozna sredstva u cestovnom prometu</t>
  </si>
  <si>
    <t>426</t>
  </si>
  <si>
    <t>Nematerijalna proizvedena imovina</t>
  </si>
  <si>
    <t>1 4</t>
  </si>
  <si>
    <t>4264</t>
  </si>
  <si>
    <t>Ostala nematerijalna proizvedena imovina</t>
  </si>
  <si>
    <t>45</t>
  </si>
  <si>
    <t>Rashodi za dodatna ulaganja na nefinancijskoj</t>
  </si>
  <si>
    <t>451</t>
  </si>
  <si>
    <t>Dodatna ulaganja na građevinskim objektima</t>
  </si>
  <si>
    <t>1 5 7 9</t>
  </si>
  <si>
    <t>4511</t>
  </si>
  <si>
    <t>RAZDJEL</t>
  </si>
  <si>
    <t>VRSTA RASHODA/IZDATKA</t>
  </si>
  <si>
    <t>001 OPĆINSKO VIJEĆE</t>
  </si>
  <si>
    <t>GLAVA 1001 OPĆINSKO VIJEĆE</t>
  </si>
  <si>
    <t>PROGRAM 1001 PROGRAM LOKALNE SAMOUPRAVE</t>
  </si>
  <si>
    <t>FUNKCIJA: 01 Opće javne usluge</t>
  </si>
  <si>
    <t>A100102 Rad općinskog vijeća</t>
  </si>
  <si>
    <t>Usluge promidžbe i informiranja-oglašavanje i čestitke</t>
  </si>
  <si>
    <t>Zakupnine i najamnine-najam opreme</t>
  </si>
  <si>
    <t>Ostali nespomenuti rashodi poslovanja-rashodi protokola; obilj.manifestacija; ostalo</t>
  </si>
  <si>
    <t>A100104 Financiranje političkih stranaka</t>
  </si>
  <si>
    <t>002 OPĆINSKA UPRAVA</t>
  </si>
  <si>
    <t>GLAVA 00201 JEDINSTVENI UPRAVNI ODJEL</t>
  </si>
  <si>
    <t>A100101 Zajednički troškovi zaposlenih (ured načelnika i JOU)</t>
  </si>
  <si>
    <t>A100103 Javna uprava i administracija</t>
  </si>
  <si>
    <t>K100107 Nabava opreme za redovno poslovanje</t>
  </si>
  <si>
    <t>PROGRAM 2001 ODRŽAVANJE KOMUNALNE INFRASTRUKTURE</t>
  </si>
  <si>
    <t>FUNKCIJA: 06 Usluge unapređenja stanovanja i zajednice</t>
  </si>
  <si>
    <t>A200101 Održavanje zgrada-skladišta mrtvačnice</t>
  </si>
  <si>
    <t>FUNKCIJA: 04 Ekonomski poslovi</t>
  </si>
  <si>
    <t>A200102 Održavanje nerazvrstanih cesta, propusta i poljskih puteva</t>
  </si>
  <si>
    <t>A200103 Održavanje javne rasvjete</t>
  </si>
  <si>
    <t>A200104 održavanje javnih površina</t>
  </si>
  <si>
    <t>A200105 Geodetsko-katastarske usluge</t>
  </si>
  <si>
    <t>K200106 Dodatna ulaganja na građevinskim objektima</t>
  </si>
  <si>
    <t>K200111 Ceste i ostali slični objekti</t>
  </si>
  <si>
    <t>A200112 Dobrovoljne radne akcije</t>
  </si>
  <si>
    <t>PROGRAM 2002 ZAŠTITA OKOLIŠA</t>
  </si>
  <si>
    <t>A200201 Ekološke i komunalne usluge</t>
  </si>
  <si>
    <t>A200202 Poljoprivreda</t>
  </si>
  <si>
    <t>PROGRAM 2003 ZAŠTITA I SPAŠAVANJE</t>
  </si>
  <si>
    <t>FUNKCIJA: 03 Javni red i sigurnost</t>
  </si>
  <si>
    <t>A200301 Zaštita i spašavanje,civilna zaštita</t>
  </si>
  <si>
    <t>A200302 Zaštita od požara</t>
  </si>
  <si>
    <t>PROGRAM 2004 JAVNI RADOVI I KOMUNALNI PROGRAM</t>
  </si>
  <si>
    <t>A200401 Komunalni radovi i suluge</t>
  </si>
  <si>
    <t>Materijal i dijelovi za tekuće i investicijsko održavanje</t>
  </si>
  <si>
    <t>K200402 Nabava i obnova sredstava za rad</t>
  </si>
  <si>
    <t>PROGRAM 3001 PROGRAM SKRBI O OBITELJIMA,DJECI,STARIM I NEMOĆNIMA</t>
  </si>
  <si>
    <t>FUNKCIJA: 10 Socijalna zaštita</t>
  </si>
  <si>
    <t>A300101 Skrb o obiteljima i djeci</t>
  </si>
  <si>
    <t>A300102 Pomoć obiteljima i kućanstvima</t>
  </si>
  <si>
    <t>A300103 Gradski odbor crvenog križa</t>
  </si>
  <si>
    <t>PROGRAM 3002 PROGRAM JAVNIH POTREBA U KULTURI</t>
  </si>
  <si>
    <t>FUNKCIJA: 08 Rekreacija, kultura i religija</t>
  </si>
  <si>
    <t>A300201 Kulturne manifestacije,održavanje kulturnih i skralnih objekata</t>
  </si>
  <si>
    <t>K300202 Kapitalne donacije vjerskim zajednicama</t>
  </si>
  <si>
    <t>PROGRAM 3003 PROGRAM JAVNIH POTREBA U ŠPORTU</t>
  </si>
  <si>
    <t>A300301 Javne potrebe u športu</t>
  </si>
  <si>
    <t>K300302 Kapitalna ulaganja u športske objekte</t>
  </si>
  <si>
    <t>PROGRAM 3004 PREDŠKOLSKI ODGOJ I ŠKOLSTVO</t>
  </si>
  <si>
    <t>FUNKCIJA: 09 Obrazovanje</t>
  </si>
  <si>
    <t>A300401 Predškola-mala škola</t>
  </si>
  <si>
    <t>K300402 Oprema za dječja igračišta</t>
  </si>
  <si>
    <t>Tekuće donacije u novcu-tekuća pričuva</t>
  </si>
  <si>
    <t>Funkcijska klasifikacija</t>
  </si>
  <si>
    <t>01</t>
  </si>
  <si>
    <t>Opće javne usluge</t>
  </si>
  <si>
    <t>03</t>
  </si>
  <si>
    <t>Javni red i sigurnost</t>
  </si>
  <si>
    <t>04</t>
  </si>
  <si>
    <t>Ekonomski poslovi</t>
  </si>
  <si>
    <t>06</t>
  </si>
  <si>
    <t>Usluge unaprijeđenja stanovanja i zajednice</t>
  </si>
  <si>
    <t>08</t>
  </si>
  <si>
    <t>Rekreacija, kultura i religija</t>
  </si>
  <si>
    <t>09</t>
  </si>
  <si>
    <t>Obrazovanje</t>
  </si>
  <si>
    <t>10</t>
  </si>
  <si>
    <t>Socijalna zaštita</t>
  </si>
  <si>
    <t xml:space="preserve">Uređaji, strojevi i oprema za ostale namjene-kuhinja Dom Bodovaljci </t>
  </si>
  <si>
    <t>Poslovni objekti-Malonogometno igralište</t>
  </si>
  <si>
    <t xml:space="preserve">Uređaji, strojevi i oprema za ostale namj.-dječ.igralište-Vrbje </t>
  </si>
  <si>
    <t>Dodatna ulag.na građev.objek.-obnova domovi,Vrbje,Mačk.V.G.,S.B.</t>
  </si>
  <si>
    <t>Članak 4.</t>
  </si>
  <si>
    <t>Članak 5.</t>
  </si>
  <si>
    <t>NOVI PLAN 2019</t>
  </si>
  <si>
    <t>OPĆINA VRBJE</t>
  </si>
  <si>
    <t>I. OPĆI DIO</t>
  </si>
  <si>
    <t>3/2</t>
  </si>
  <si>
    <t>INDEX</t>
  </si>
  <si>
    <t>Prihodi</t>
  </si>
  <si>
    <t>Rashodi</t>
  </si>
  <si>
    <t>RAZLIKA</t>
  </si>
  <si>
    <t>Primici od financijske imovine i zaduživanja</t>
  </si>
  <si>
    <t>Izdaci za finacijsku imovinu i otplate zajmova</t>
  </si>
  <si>
    <t>NETO ZADUŽIVANJE/FINANCIRANJE</t>
  </si>
  <si>
    <t xml:space="preserve"> RAČUN PRIHODA I RASHODA</t>
  </si>
  <si>
    <t>UKUPAN DONESENI VIŠAK/MANJAK IZ PRETHODNE(IH) GODINE</t>
  </si>
  <si>
    <t>OBRAČUN ZADUŽIVANJA/FINACIRANJA</t>
  </si>
  <si>
    <t>IZVRŠENJE 2019</t>
  </si>
  <si>
    <t>IZVRŠENJE 2018</t>
  </si>
  <si>
    <t>FUNKCIJA:</t>
  </si>
  <si>
    <t>Materijal i dijelovi za tekuće i investicijsko održavanje-poljski putevi</t>
  </si>
  <si>
    <t>Pomoći unutar općeg proračuna</t>
  </si>
  <si>
    <t>Pomoći unutar općeg proračuna-komunalni redar</t>
  </si>
  <si>
    <t>Državne upravne pristojbe</t>
  </si>
  <si>
    <t>2/1 Index</t>
  </si>
  <si>
    <t>Vlastiti izvori</t>
  </si>
  <si>
    <t>VIŠAK/MANJAK + NETO FINANCIRANJA+VIŠAK IZ PRETHODNIH GODINA</t>
  </si>
  <si>
    <t>POSEBNI DIO</t>
  </si>
  <si>
    <t xml:space="preserve">IZVJEŠTAJ O IZVRŠENJU POSEBNOG DIJELA PRORAČUNA </t>
  </si>
  <si>
    <t>PLAN I IZVRŠENJE RASHODA PO ORGANIZACIJSKOJ KLASIFIKACIJI</t>
  </si>
  <si>
    <t>IZVORNI PLAN ZA 2019.</t>
  </si>
  <si>
    <t>Indeks 3/2</t>
  </si>
  <si>
    <t>1.</t>
  </si>
  <si>
    <t>2.</t>
  </si>
  <si>
    <t>3.</t>
  </si>
  <si>
    <t>4.</t>
  </si>
  <si>
    <t>UKUPNO RASHODI I IZDACI</t>
  </si>
  <si>
    <t>R 001 OPĆINSKO VIJEĆE</t>
  </si>
  <si>
    <t>Glava 01 OPĆINSKO VIJEĆE</t>
  </si>
  <si>
    <t>R 002 OPĆINSKA UPRAVA</t>
  </si>
  <si>
    <t>Glava 02 JEDINSTVENI UPRAVNI ODJEL</t>
  </si>
  <si>
    <t>NAZIV RASHODA</t>
  </si>
  <si>
    <t>PLAN I IZVRŠENJE RASHODA PO EKONOMSKOJ KLASIFIKACIJI</t>
  </si>
  <si>
    <t>BROJ RAČUNA</t>
  </si>
  <si>
    <t>VRSTA RASHODA I IZDATKA</t>
  </si>
  <si>
    <t>TEKUĆI PLAN ZA 2019.</t>
  </si>
  <si>
    <r>
      <t xml:space="preserve">Glava 00101 </t>
    </r>
    <r>
      <rPr>
        <sz val="10"/>
        <rFont val="Times New Roman"/>
        <family val="1"/>
      </rPr>
      <t>OPĆINSKO VIJEĆE</t>
    </r>
  </si>
  <si>
    <t xml:space="preserve">Usluge promidžbe i informiranja   </t>
  </si>
  <si>
    <t xml:space="preserve">Naknade za rad predstav.i izvršnih tijela, povjerenstva i sl. </t>
  </si>
  <si>
    <t xml:space="preserve">Ostali nespomenuti rashodi posl.-troškovi izbora  </t>
  </si>
  <si>
    <r>
      <t xml:space="preserve">Glava 00202  </t>
    </r>
    <r>
      <rPr>
        <sz val="10"/>
        <rFont val="Times New Roman"/>
        <family val="1"/>
      </rPr>
      <t>JEDINSTVENI UPRAVNI ODJEL</t>
    </r>
  </si>
  <si>
    <t>Doprinosi na plaće</t>
  </si>
  <si>
    <t>Doprinosi za zdravstveno osiguranje</t>
  </si>
  <si>
    <t>Doprinosi za zapošljavanje</t>
  </si>
  <si>
    <t>Naknada troškova zaposlenima</t>
  </si>
  <si>
    <t xml:space="preserve">Službena putovanja   </t>
  </si>
  <si>
    <t>Uredski mat. i ostali materijalni rashodi</t>
  </si>
  <si>
    <t>Materijal i dijelovi za tekuće invest.održavanje</t>
  </si>
  <si>
    <t>Sitan inventar i auto gume</t>
  </si>
  <si>
    <t>Usluge telefona,  pošte i prijevoza</t>
  </si>
  <si>
    <t>Usluge tekućeg i inv.održ.</t>
  </si>
  <si>
    <t xml:space="preserve">Komunalne usluge  </t>
  </si>
  <si>
    <t xml:space="preserve">Intelektualne i osobne usluge   </t>
  </si>
  <si>
    <t>Javnobilježničke pristojbe</t>
  </si>
  <si>
    <t>Ostali  nespomenuti rashodi</t>
  </si>
  <si>
    <t>Financijski rashodi</t>
  </si>
  <si>
    <t>Bankarske usluge i platni promet</t>
  </si>
  <si>
    <t>Pomoć proračunskim korisnicima</t>
  </si>
  <si>
    <t>Pomoći proračunskim korisnicima drugog proračuna</t>
  </si>
  <si>
    <t>Tekuće pomoći proračunskim korisnicima drugih proračuna</t>
  </si>
  <si>
    <t xml:space="preserve">Naknade građanima i kućanstvima </t>
  </si>
  <si>
    <t>Rashodi za nabavu proizvedene dug. imovine</t>
  </si>
  <si>
    <t xml:space="preserve">Ceste, željez. i sl.prom.objekti </t>
  </si>
  <si>
    <t>Nematerijala proizvodna imovina</t>
  </si>
  <si>
    <t>Ostala nematerijalna proizvodna imovina</t>
  </si>
  <si>
    <t>Rashodi za dodatna ulaganja na nefinanc. imovini</t>
  </si>
  <si>
    <t>Izdatci za financijsku imovinu</t>
  </si>
  <si>
    <t>Izdatci za otplatu glavnice primljenih kredita i zajmova</t>
  </si>
  <si>
    <t>Otplata glavnice primljenih kredita i zajmova od kreditnih</t>
  </si>
  <si>
    <t>Otplata glavnice primljenih zajmova od ostalih tuzemnih financ.inst.</t>
  </si>
  <si>
    <t>OPĆINE VRBJE ZA RAZDOBLJE OD 01. 01. DO 31. 12. 2019.</t>
  </si>
  <si>
    <t>Proračun općine Vrbje za 2019. god. i Izvješće o izvršenju proračuna za 2019. g se sastoji od Računa prihoda i rahoda i računa zaduživanja/financiranja kako slijedi:</t>
  </si>
  <si>
    <t>Članak 2.</t>
  </si>
  <si>
    <t xml:space="preserve">     Ostvarenje prihoda i primitaka te rashoda i izdataka Proračuna Općine VRBJE za razdoblje od 01.siječnja do 30.lipanj 2019. bilo je kako slijedi:</t>
  </si>
  <si>
    <t>Članak 3.</t>
  </si>
  <si>
    <t xml:space="preserve">     Višak prihoda prenesen iz prethodnih godina iznosi 1.800.146,65 kn.</t>
  </si>
  <si>
    <t>Članak 6.</t>
  </si>
  <si>
    <t>BRODSKO-POSAVSKA ŽUPANIJA</t>
  </si>
  <si>
    <t>OPĆINSKO VIJEĆE</t>
  </si>
  <si>
    <t>Članak 1.</t>
  </si>
  <si>
    <t xml:space="preserve">          PREDSJEDNIK</t>
  </si>
  <si>
    <t xml:space="preserve">           OPĆINSKOG VIJEĆA</t>
  </si>
  <si>
    <t xml:space="preserve">             MLADEN KONJEVIĆ</t>
  </si>
  <si>
    <t xml:space="preserve">     Ukupni prihodi i primici ostvareni su u iznosu 6.212.335,18 kn što je 89% godišnjeg plana.</t>
  </si>
  <si>
    <t xml:space="preserve">     Ukupni rashodi i izdaci izvršeni su u iznosu 7.066.214,00 kn što je 95 % godišnjeg plana.</t>
  </si>
  <si>
    <t xml:space="preserve">     U razdoblju od 01.siječnja do 31. prosinca 2019. ostvaren je manjak prihoda u iznosu 853.878,00 kn.  </t>
  </si>
  <si>
    <t xml:space="preserve">     Višak prihoda za prijenos u sljedeće razdoblje iznosi 946.267,83 kn.</t>
  </si>
  <si>
    <t xml:space="preserve">     Izvješće o ostvarenim prihodima i primicima te izvršenim rashodima i izdacima Proračuna Općine Vrbje za razdoblje od 01.siječnja do 31. prosinca 2019.po organizacijskoj, ekonomskoj i programskoj klasifikaciji sastavni su dio godišnjeg izvještaja o izvršenju Proračuna. </t>
  </si>
  <si>
    <t>IZVRŠENJE                              01.01.-31. 12. 2019.</t>
  </si>
  <si>
    <t xml:space="preserve">        Ova Odluka stupa na snagu danom objavljivanja u "Službenom glasniku Općine Vrbje".</t>
  </si>
  <si>
    <t xml:space="preserve">        Na temelju članka 108. i  110. Zakona o proračunu ("Narodne novine", broj 87/08, 136/12, 15/15), članka 16 Pravilnika o polugodišnjem i godišnjem izvještaju o izvršenju proračuna (NN24/2013. i 102/17), i članka 32. Statuta Općine Vrbje ("Službeni glasnik općine Vrbje", broj 03/2018 ),  Općinsko vijeće općine Vrbje  na  16.sjednici održanoj  15.06.2020.g. donijelo je</t>
  </si>
  <si>
    <t>KLASA: 400-06/20-01/01</t>
  </si>
  <si>
    <t>URBROJ: 2178/19-01-01-20-1</t>
  </si>
  <si>
    <t>Vrbje, 15.06.2020.g.</t>
  </si>
  <si>
    <t xml:space="preserve">             O IZVRŠENJU PRORAČUNA OPĆINE VRBJE ZA 2019. GOD.</t>
  </si>
  <si>
    <t xml:space="preserve">         GODIŠNJI IZVJEŠTAJ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</si>
</sst>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61">
    <font>
      <sz val="10"/>
      <name val="MS Sans Serif"/>
      <family val="2"/>
    </font>
    <font>
      <sz val="10"/>
      <name val="Arial"/>
      <family val="0"/>
    </font>
    <font>
      <b/>
      <sz val="10"/>
      <name val="MS Sans Serif"/>
      <family val="2"/>
    </font>
    <font>
      <b/>
      <i/>
      <sz val="10"/>
      <name val="Times New Roman"/>
      <family val="1"/>
    </font>
    <font>
      <sz val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MS sans"/>
      <family val="0"/>
    </font>
    <font>
      <b/>
      <i/>
      <sz val="10"/>
      <name val="MS sans"/>
      <family val="0"/>
    </font>
    <font>
      <b/>
      <sz val="10"/>
      <name val="MS sans"/>
      <family val="0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55" fillId="0" borderId="7" applyNumberFormat="0" applyFill="0" applyAlignment="0" applyProtection="0"/>
    <xf numFmtId="0" fontId="56" fillId="31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/>
    </xf>
    <xf numFmtId="4" fontId="0" fillId="33" borderId="11" xfId="0" applyNumberFormat="1" applyFill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2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0" fillId="33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wrapText="1"/>
    </xf>
    <xf numFmtId="4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11" xfId="0" applyNumberFormat="1" applyBorder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1" fillId="0" borderId="0" xfId="50">
      <alignment/>
      <protection/>
    </xf>
    <xf numFmtId="0" fontId="5" fillId="0" borderId="0" xfId="50" applyFont="1">
      <alignment/>
      <protection/>
    </xf>
    <xf numFmtId="0" fontId="5" fillId="34" borderId="12" xfId="50" applyFont="1" applyFill="1" applyBorder="1">
      <alignment/>
      <protection/>
    </xf>
    <xf numFmtId="0" fontId="5" fillId="34" borderId="13" xfId="50" applyFont="1" applyFill="1" applyBorder="1">
      <alignment/>
      <protection/>
    </xf>
    <xf numFmtId="0" fontId="5" fillId="34" borderId="14" xfId="50" applyFont="1" applyFill="1" applyBorder="1" applyAlignment="1">
      <alignment horizontal="center"/>
      <protection/>
    </xf>
    <xf numFmtId="49" fontId="5" fillId="34" borderId="14" xfId="50" applyNumberFormat="1" applyFont="1" applyFill="1" applyBorder="1" applyAlignment="1">
      <alignment horizontal="center"/>
      <protection/>
    </xf>
    <xf numFmtId="0" fontId="5" fillId="34" borderId="15" xfId="50" applyFont="1" applyFill="1" applyBorder="1" applyAlignment="1">
      <alignment horizontal="center"/>
      <protection/>
    </xf>
    <xf numFmtId="0" fontId="5" fillId="34" borderId="16" xfId="50" applyFont="1" applyFill="1" applyBorder="1">
      <alignment/>
      <protection/>
    </xf>
    <xf numFmtId="0" fontId="5" fillId="0" borderId="12" xfId="50" applyFont="1" applyBorder="1" applyAlignment="1">
      <alignment horizontal="center"/>
      <protection/>
    </xf>
    <xf numFmtId="0" fontId="5" fillId="0" borderId="13" xfId="50" applyFont="1" applyBorder="1">
      <alignment/>
      <protection/>
    </xf>
    <xf numFmtId="4" fontId="5" fillId="0" borderId="14" xfId="50" applyNumberFormat="1" applyFont="1" applyBorder="1">
      <alignment/>
      <protection/>
    </xf>
    <xf numFmtId="0" fontId="5" fillId="0" borderId="15" xfId="50" applyFont="1" applyBorder="1" applyAlignment="1">
      <alignment horizontal="center"/>
      <protection/>
    </xf>
    <xf numFmtId="0" fontId="5" fillId="34" borderId="0" xfId="50" applyFont="1" applyFill="1" applyAlignment="1">
      <alignment horizontal="center"/>
      <protection/>
    </xf>
    <xf numFmtId="4" fontId="5" fillId="34" borderId="14" xfId="50" applyNumberFormat="1" applyFont="1" applyFill="1" applyBorder="1">
      <alignment/>
      <protection/>
    </xf>
    <xf numFmtId="0" fontId="5" fillId="34" borderId="14" xfId="50" applyFont="1" applyFill="1" applyBorder="1">
      <alignment/>
      <protection/>
    </xf>
    <xf numFmtId="4" fontId="5" fillId="34" borderId="13" xfId="50" applyNumberFormat="1" applyFont="1" applyFill="1" applyBorder="1">
      <alignment/>
      <protection/>
    </xf>
    <xf numFmtId="0" fontId="5" fillId="0" borderId="17" xfId="50" applyFont="1" applyBorder="1" applyAlignment="1">
      <alignment horizontal="center"/>
      <protection/>
    </xf>
    <xf numFmtId="4" fontId="5" fillId="0" borderId="13" xfId="50" applyNumberFormat="1" applyFont="1" applyBorder="1">
      <alignment/>
      <protection/>
    </xf>
    <xf numFmtId="0" fontId="5" fillId="35" borderId="12" xfId="50" applyFont="1" applyFill="1" applyBorder="1" applyAlignment="1">
      <alignment horizontal="center" wrapText="1"/>
      <protection/>
    </xf>
    <xf numFmtId="4" fontId="5" fillId="35" borderId="13" xfId="50" applyNumberFormat="1" applyFont="1" applyFill="1" applyBorder="1" applyAlignment="1">
      <alignment wrapText="1"/>
      <protection/>
    </xf>
    <xf numFmtId="4" fontId="0" fillId="0" borderId="0" xfId="0" applyNumberForma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2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0" fillId="0" borderId="11" xfId="0" applyNumberFormat="1" applyFill="1" applyBorder="1" applyAlignment="1" quotePrefix="1">
      <alignment/>
    </xf>
    <xf numFmtId="4" fontId="5" fillId="0" borderId="18" xfId="50" applyNumberFormat="1" applyFont="1" applyBorder="1">
      <alignment/>
      <protection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2" fontId="0" fillId="36" borderId="11" xfId="0" applyNumberFormat="1" applyFill="1" applyBorder="1" applyAlignment="1">
      <alignment/>
    </xf>
    <xf numFmtId="4" fontId="2" fillId="33" borderId="19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1" xfId="0" applyNumberFormat="1" applyFont="1" applyFill="1" applyBorder="1" applyAlignment="1">
      <alignment/>
    </xf>
    <xf numFmtId="2" fontId="3" fillId="0" borderId="22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36" borderId="22" xfId="0" applyNumberFormat="1" applyFont="1" applyFill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9" fillId="0" borderId="0" xfId="0" applyNumberFormat="1" applyFont="1" applyFill="1" applyAlignment="1">
      <alignment horizontal="center"/>
    </xf>
    <xf numFmtId="2" fontId="10" fillId="0" borderId="0" xfId="0" applyNumberFormat="1" applyFont="1" applyAlignment="1">
      <alignment horizontal="center"/>
    </xf>
    <xf numFmtId="4" fontId="0" fillId="37" borderId="11" xfId="0" applyNumberForma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0" fillId="37" borderId="21" xfId="0" applyNumberFormat="1" applyFont="1" applyFill="1" applyBorder="1" applyAlignment="1">
      <alignment/>
    </xf>
    <xf numFmtId="2" fontId="8" fillId="38" borderId="22" xfId="0" applyNumberFormat="1" applyFont="1" applyFill="1" applyBorder="1" applyAlignment="1">
      <alignment horizontal="center"/>
    </xf>
    <xf numFmtId="4" fontId="3" fillId="0" borderId="21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2" fontId="10" fillId="36" borderId="23" xfId="0" applyNumberFormat="1" applyFont="1" applyFill="1" applyBorder="1" applyAlignment="1">
      <alignment horizontal="center" vertical="center" wrapText="1"/>
    </xf>
    <xf numFmtId="2" fontId="8" fillId="36" borderId="23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2" fontId="2" fillId="36" borderId="11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4" fontId="5" fillId="0" borderId="18" xfId="0" applyNumberFormat="1" applyFont="1" applyBorder="1" applyAlignment="1">
      <alignment/>
    </xf>
    <xf numFmtId="0" fontId="6" fillId="0" borderId="0" xfId="50" applyFont="1" applyAlignment="1">
      <alignment horizont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4" fontId="20" fillId="0" borderId="11" xfId="0" applyNumberFormat="1" applyFont="1" applyBorder="1" applyAlignment="1">
      <alignment horizontal="right" wrapText="1"/>
    </xf>
    <xf numFmtId="4" fontId="20" fillId="0" borderId="11" xfId="0" applyNumberFormat="1" applyFont="1" applyBorder="1" applyAlignment="1">
      <alignment horizontal="right" vertical="center" wrapText="1"/>
    </xf>
    <xf numFmtId="4" fontId="22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 applyProtection="1">
      <alignment/>
      <protection locked="0"/>
    </xf>
    <xf numFmtId="4" fontId="21" fillId="0" borderId="11" xfId="0" applyNumberFormat="1" applyFont="1" applyBorder="1" applyAlignment="1" applyProtection="1">
      <alignment/>
      <protection locked="0"/>
    </xf>
    <xf numFmtId="3" fontId="7" fillId="0" borderId="11" xfId="0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wrapText="1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4" fillId="0" borderId="11" xfId="0" applyFont="1" applyBorder="1" applyAlignment="1">
      <alignment horizontal="center" vertical="top"/>
    </xf>
    <xf numFmtId="0" fontId="24" fillId="0" borderId="11" xfId="0" applyFont="1" applyBorder="1" applyAlignment="1">
      <alignment/>
    </xf>
    <xf numFmtId="4" fontId="21" fillId="0" borderId="11" xfId="0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 applyProtection="1">
      <alignment/>
      <protection hidden="1"/>
    </xf>
    <xf numFmtId="0" fontId="24" fillId="0" borderId="11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24" fillId="0" borderId="11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24" fillId="0" borderId="11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4" fontId="7" fillId="0" borderId="11" xfId="0" applyNumberFormat="1" applyFont="1" applyBorder="1" applyAlignment="1">
      <alignment horizontal="right"/>
    </xf>
    <xf numFmtId="0" fontId="7" fillId="0" borderId="11" xfId="0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/>
      <protection hidden="1"/>
    </xf>
    <xf numFmtId="2" fontId="12" fillId="0" borderId="0" xfId="0" applyNumberFormat="1" applyFont="1" applyAlignment="1">
      <alignment/>
    </xf>
    <xf numFmtId="2" fontId="19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1" fontId="5" fillId="0" borderId="14" xfId="50" applyNumberFormat="1" applyFont="1" applyBorder="1">
      <alignment/>
      <protection/>
    </xf>
    <xf numFmtId="1" fontId="5" fillId="34" borderId="14" xfId="50" applyNumberFormat="1" applyFont="1" applyFill="1" applyBorder="1">
      <alignment/>
      <protection/>
    </xf>
    <xf numFmtId="1" fontId="5" fillId="34" borderId="13" xfId="50" applyNumberFormat="1" applyFont="1" applyFill="1" applyBorder="1">
      <alignment/>
      <protection/>
    </xf>
    <xf numFmtId="1" fontId="5" fillId="35" borderId="13" xfId="50" applyNumberFormat="1" applyFont="1" applyFill="1" applyBorder="1" applyAlignment="1">
      <alignment wrapText="1"/>
      <protection/>
    </xf>
    <xf numFmtId="1" fontId="5" fillId="0" borderId="13" xfId="50" applyNumberFormat="1" applyFont="1" applyBorder="1">
      <alignment/>
      <protection/>
    </xf>
    <xf numFmtId="0" fontId="12" fillId="0" borderId="0" xfId="0" applyFont="1" applyBorder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5" fillId="34" borderId="17" xfId="50" applyFont="1" applyFill="1" applyBorder="1" applyAlignment="1">
      <alignment horizontal="center"/>
      <protection/>
    </xf>
    <xf numFmtId="0" fontId="5" fillId="34" borderId="14" xfId="50" applyFont="1" applyFill="1" applyBorder="1" applyAlignment="1">
      <alignment horizontal="center"/>
      <protection/>
    </xf>
    <xf numFmtId="0" fontId="5" fillId="34" borderId="14" xfId="50" applyFont="1" applyFill="1" applyBorder="1" applyAlignment="1">
      <alignment horizontal="left"/>
      <protection/>
    </xf>
    <xf numFmtId="0" fontId="12" fillId="0" borderId="0" xfId="0" applyFont="1" applyBorder="1" applyAlignment="1">
      <alignment horizontal="left" wrapText="1"/>
    </xf>
    <xf numFmtId="0" fontId="6" fillId="0" borderId="0" xfId="50" applyFont="1" applyAlignment="1">
      <alignment horizontal="center"/>
      <protection/>
    </xf>
    <xf numFmtId="0" fontId="5" fillId="0" borderId="0" xfId="50" applyFont="1" applyAlignment="1">
      <alignment wrapText="1"/>
      <protection/>
    </xf>
    <xf numFmtId="0" fontId="5" fillId="0" borderId="0" xfId="50" applyFont="1">
      <alignment/>
      <protection/>
    </xf>
    <xf numFmtId="0" fontId="5" fillId="34" borderId="26" xfId="50" applyFont="1" applyFill="1" applyBorder="1" applyAlignment="1">
      <alignment horizontal="left"/>
      <protection/>
    </xf>
    <xf numFmtId="0" fontId="5" fillId="34" borderId="0" xfId="50" applyFont="1" applyFill="1" applyAlignment="1">
      <alignment horizontal="left"/>
      <protection/>
    </xf>
    <xf numFmtId="0" fontId="5" fillId="34" borderId="17" xfId="50" applyFont="1" applyFill="1" applyBorder="1" applyAlignment="1">
      <alignment wrapText="1"/>
      <protection/>
    </xf>
    <xf numFmtId="0" fontId="5" fillId="34" borderId="12" xfId="50" applyFont="1" applyFill="1" applyBorder="1" applyAlignment="1">
      <alignment horizontal="left"/>
      <protection/>
    </xf>
    <xf numFmtId="0" fontId="5" fillId="0" borderId="13" xfId="50" applyFont="1" applyBorder="1">
      <alignment/>
      <protection/>
    </xf>
    <xf numFmtId="0" fontId="5" fillId="34" borderId="17" xfId="50" applyFont="1" applyFill="1" applyBorder="1" applyAlignment="1">
      <alignment horizontal="left" wrapText="1"/>
      <protection/>
    </xf>
    <xf numFmtId="0" fontId="5" fillId="34" borderId="14" xfId="50" applyFont="1" applyFill="1" applyBorder="1" applyAlignment="1">
      <alignment horizontal="left" wrapText="1"/>
      <protection/>
    </xf>
    <xf numFmtId="0" fontId="5" fillId="0" borderId="17" xfId="50" applyFont="1" applyBorder="1" applyAlignment="1">
      <alignment horizontal="left" wrapText="1"/>
      <protection/>
    </xf>
    <xf numFmtId="0" fontId="5" fillId="0" borderId="14" xfId="50" applyFont="1" applyBorder="1" applyAlignment="1">
      <alignment horizontal="left" wrapText="1"/>
      <protection/>
    </xf>
    <xf numFmtId="0" fontId="5" fillId="35" borderId="14" xfId="50" applyFont="1" applyFill="1" applyBorder="1" applyAlignment="1">
      <alignment horizontal="left" wrapText="1"/>
      <protection/>
    </xf>
    <xf numFmtId="0" fontId="5" fillId="0" borderId="14" xfId="50" applyFont="1" applyBorder="1" applyAlignment="1">
      <alignment wrapText="1"/>
      <protection/>
    </xf>
    <xf numFmtId="0" fontId="5" fillId="0" borderId="16" xfId="50" applyFont="1" applyBorder="1">
      <alignment/>
      <protection/>
    </xf>
    <xf numFmtId="0" fontId="2" fillId="0" borderId="0" xfId="0" applyFont="1" applyBorder="1" applyAlignment="1">
      <alignment horizontal="left"/>
    </xf>
    <xf numFmtId="0" fontId="20" fillId="0" borderId="1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3" fontId="7" fillId="0" borderId="21" xfId="0" applyNumberFormat="1" applyFont="1" applyBorder="1" applyAlignment="1" applyProtection="1">
      <alignment horizontal="left"/>
      <protection locked="0"/>
    </xf>
    <xf numFmtId="3" fontId="7" fillId="0" borderId="27" xfId="0" applyNumberFormat="1" applyFont="1" applyBorder="1" applyAlignment="1" applyProtection="1">
      <alignment horizontal="left"/>
      <protection locked="0"/>
    </xf>
    <xf numFmtId="3" fontId="21" fillId="0" borderId="21" xfId="0" applyNumberFormat="1" applyFont="1" applyBorder="1" applyAlignment="1" applyProtection="1">
      <alignment horizontal="left"/>
      <protection locked="0"/>
    </xf>
    <xf numFmtId="3" fontId="21" fillId="0" borderId="27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3" fontId="7" fillId="0" borderId="30" xfId="0" applyNumberFormat="1" applyFont="1" applyBorder="1" applyAlignment="1" applyProtection="1">
      <alignment horizontal="left"/>
      <protection locked="0"/>
    </xf>
    <xf numFmtId="3" fontId="7" fillId="0" borderId="31" xfId="0" applyNumberFormat="1" applyFont="1" applyBorder="1" applyAlignment="1" applyProtection="1">
      <alignment horizontal="left"/>
      <protection locked="0"/>
    </xf>
    <xf numFmtId="3" fontId="23" fillId="0" borderId="20" xfId="0" applyNumberFormat="1" applyFont="1" applyBorder="1" applyAlignment="1" applyProtection="1">
      <alignment horizontal="left"/>
      <protection locked="0"/>
    </xf>
    <xf numFmtId="3" fontId="23" fillId="0" borderId="32" xfId="0" applyNumberFormat="1" applyFont="1" applyBorder="1" applyAlignment="1" applyProtection="1">
      <alignment horizontal="left"/>
      <protection locked="0"/>
    </xf>
    <xf numFmtId="3" fontId="7" fillId="0" borderId="28" xfId="0" applyNumberFormat="1" applyFont="1" applyBorder="1" applyAlignment="1" applyProtection="1">
      <alignment horizontal="left"/>
      <protection locked="0"/>
    </xf>
    <xf numFmtId="3" fontId="7" fillId="0" borderId="29" xfId="0" applyNumberFormat="1" applyFont="1" applyBorder="1" applyAlignment="1" applyProtection="1">
      <alignment horizontal="left"/>
      <protection locked="0"/>
    </xf>
    <xf numFmtId="0" fontId="2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37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left"/>
    </xf>
    <xf numFmtId="0" fontId="0" fillId="33" borderId="11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/>
    </xf>
    <xf numFmtId="0" fontId="2" fillId="0" borderId="27" xfId="0" applyNumberFormat="1" applyFont="1" applyBorder="1" applyAlignment="1">
      <alignment horizontal="left"/>
    </xf>
    <xf numFmtId="0" fontId="0" fillId="0" borderId="21" xfId="0" applyNumberFormat="1" applyFont="1" applyBorder="1" applyAlignment="1">
      <alignment horizontal="left"/>
    </xf>
    <xf numFmtId="0" fontId="0" fillId="0" borderId="27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37" borderId="11" xfId="0" applyNumberFormat="1" applyFont="1" applyFill="1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wrapText="1"/>
    </xf>
    <xf numFmtId="4" fontId="0" fillId="0" borderId="0" xfId="0" applyNumberFormat="1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/>
    </xf>
    <xf numFmtId="0" fontId="6" fillId="0" borderId="0" xfId="0" applyFont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zvr&#353;enje%20Vrbje%20I-VI.%202019-I.%204%20raz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a"/>
      <sheetName val="opći dio"/>
      <sheetName val="ORGANIZ."/>
      <sheetName val="EKONOM."/>
      <sheetName val="POS.DIO"/>
    </sheetNames>
    <sheetDataSet>
      <sheetData sheetId="4">
        <row r="81">
          <cell r="D81">
            <v>0</v>
          </cell>
          <cell r="E8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3">
      <selection activeCell="M17" sqref="M17"/>
    </sheetView>
  </sheetViews>
  <sheetFormatPr defaultColWidth="9.140625" defaultRowHeight="12.75"/>
  <cols>
    <col min="2" max="2" width="17.28125" style="0" customWidth="1"/>
    <col min="3" max="3" width="17.57421875" style="0" customWidth="1"/>
    <col min="4" max="4" width="11.28125" style="112" customWidth="1"/>
    <col min="5" max="5" width="11.7109375" style="0" customWidth="1"/>
    <col min="6" max="6" width="12.7109375" style="0" customWidth="1"/>
    <col min="7" max="7" width="5.140625" style="0" customWidth="1"/>
  </cols>
  <sheetData>
    <row r="1" spans="1:7" ht="12.75">
      <c r="A1" s="40"/>
      <c r="B1" s="40"/>
      <c r="C1" s="40"/>
      <c r="D1" s="41"/>
      <c r="E1" s="40"/>
      <c r="F1" s="40"/>
      <c r="G1" s="40"/>
    </row>
    <row r="2" spans="1:7" ht="53.25" customHeight="1">
      <c r="A2" s="173" t="s">
        <v>396</v>
      </c>
      <c r="B2" s="173"/>
      <c r="C2" s="173"/>
      <c r="D2" s="173"/>
      <c r="E2" s="173"/>
      <c r="F2" s="173"/>
      <c r="G2" s="173"/>
    </row>
    <row r="3" spans="1:7" ht="9.75" customHeight="1">
      <c r="A3" s="165"/>
      <c r="B3" s="165"/>
      <c r="C3" s="165"/>
      <c r="D3" s="165"/>
      <c r="E3" s="165"/>
      <c r="F3" s="165"/>
      <c r="G3" s="165"/>
    </row>
    <row r="4" ht="12.75">
      <c r="C4" s="232" t="s">
        <v>401</v>
      </c>
    </row>
    <row r="5" spans="1:7" ht="12.75">
      <c r="A5" s="174" t="s">
        <v>400</v>
      </c>
      <c r="B5" s="174"/>
      <c r="C5" s="174"/>
      <c r="D5" s="174"/>
      <c r="E5" s="174"/>
      <c r="F5" s="174"/>
      <c r="G5" s="174"/>
    </row>
    <row r="6" spans="1:7" ht="12.75">
      <c r="A6" s="114"/>
      <c r="B6" s="114"/>
      <c r="C6" s="114"/>
      <c r="D6" s="114"/>
      <c r="E6" s="114"/>
      <c r="F6" s="114"/>
      <c r="G6" s="114"/>
    </row>
    <row r="7" spans="1:7" ht="13.5">
      <c r="A7" s="167" t="s">
        <v>385</v>
      </c>
      <c r="B7" s="167"/>
      <c r="C7" s="167"/>
      <c r="D7" s="167"/>
      <c r="E7" s="167"/>
      <c r="F7" s="167"/>
      <c r="G7" s="167"/>
    </row>
    <row r="8" spans="1:7" ht="25.5" customHeight="1">
      <c r="A8" s="175" t="s">
        <v>377</v>
      </c>
      <c r="B8" s="175"/>
      <c r="C8" s="175"/>
      <c r="D8" s="175"/>
      <c r="E8" s="175"/>
      <c r="F8" s="175"/>
      <c r="G8" s="175"/>
    </row>
    <row r="9" spans="1:7" ht="12">
      <c r="A9" s="41"/>
      <c r="B9" s="41"/>
      <c r="C9" s="41"/>
      <c r="D9" s="41"/>
      <c r="E9" s="41"/>
      <c r="F9" s="41"/>
      <c r="G9" s="41"/>
    </row>
    <row r="10" spans="1:7" ht="12">
      <c r="A10" s="176" t="s">
        <v>301</v>
      </c>
      <c r="B10" s="176"/>
      <c r="C10" s="41"/>
      <c r="D10" s="41"/>
      <c r="E10" s="41"/>
      <c r="F10" s="41"/>
      <c r="G10" s="41"/>
    </row>
    <row r="11" spans="1:7" ht="12">
      <c r="A11" s="41"/>
      <c r="B11" s="41"/>
      <c r="C11" s="41"/>
      <c r="D11" s="41"/>
      <c r="E11" s="41"/>
      <c r="F11" s="41"/>
      <c r="G11" s="41"/>
    </row>
    <row r="12" spans="1:7" ht="12">
      <c r="A12" s="42"/>
      <c r="B12" s="43"/>
      <c r="C12" s="43"/>
      <c r="D12" s="44">
        <v>1</v>
      </c>
      <c r="E12" s="44">
        <v>2</v>
      </c>
      <c r="F12" s="44">
        <v>3</v>
      </c>
      <c r="G12" s="45" t="s">
        <v>302</v>
      </c>
    </row>
    <row r="13" spans="1:7" ht="12">
      <c r="A13" s="177" t="s">
        <v>310</v>
      </c>
      <c r="B13" s="178"/>
      <c r="C13" s="178"/>
      <c r="D13" s="44" t="s">
        <v>314</v>
      </c>
      <c r="E13" s="44" t="s">
        <v>3</v>
      </c>
      <c r="F13" s="44" t="s">
        <v>313</v>
      </c>
      <c r="G13" s="44" t="s">
        <v>303</v>
      </c>
    </row>
    <row r="14" spans="1:7" ht="12">
      <c r="A14" s="46"/>
      <c r="B14" s="47"/>
      <c r="C14" s="47"/>
      <c r="D14" s="44"/>
      <c r="E14" s="44"/>
      <c r="F14" s="44"/>
      <c r="G14" s="44"/>
    </row>
    <row r="15" spans="1:7" ht="12">
      <c r="A15" s="48">
        <v>6</v>
      </c>
      <c r="B15" s="181" t="s">
        <v>6</v>
      </c>
      <c r="C15" s="181"/>
      <c r="D15" s="113">
        <v>4824229.14</v>
      </c>
      <c r="E15" s="74">
        <f>'Opći dio'!D3</f>
        <v>6550100</v>
      </c>
      <c r="F15" s="74">
        <f>'Opći dio'!E3</f>
        <v>5754287.529999999</v>
      </c>
      <c r="G15" s="160">
        <f aca="true" t="shared" si="0" ref="G15:G21">SUM(F15/E15)*100</f>
        <v>87.85037678814062</v>
      </c>
    </row>
    <row r="16" spans="1:7" ht="12">
      <c r="A16" s="51">
        <v>7</v>
      </c>
      <c r="B16" s="188" t="s">
        <v>69</v>
      </c>
      <c r="C16" s="188"/>
      <c r="D16" s="113">
        <v>462847.49</v>
      </c>
      <c r="E16" s="74">
        <f>'Opći dio'!D39</f>
        <v>460000</v>
      </c>
      <c r="F16" s="74">
        <f>'Opći dio'!E39</f>
        <v>458047.65</v>
      </c>
      <c r="G16" s="160">
        <f t="shared" si="0"/>
        <v>99.57557608695653</v>
      </c>
    </row>
    <row r="17" spans="1:7" ht="12">
      <c r="A17" s="52"/>
      <c r="B17" s="172" t="s">
        <v>304</v>
      </c>
      <c r="C17" s="172"/>
      <c r="D17" s="53">
        <f>SUM(D15:D16)</f>
        <v>5287076.63</v>
      </c>
      <c r="E17" s="53">
        <f>SUM(E15:E16)</f>
        <v>7010100</v>
      </c>
      <c r="F17" s="53">
        <f>SUM(F15:F16)</f>
        <v>6212335.18</v>
      </c>
      <c r="G17" s="161">
        <f t="shared" si="0"/>
        <v>88.61977974636595</v>
      </c>
    </row>
    <row r="18" spans="1:7" ht="12">
      <c r="A18" s="48">
        <v>3</v>
      </c>
      <c r="B18" s="49" t="s">
        <v>77</v>
      </c>
      <c r="C18" s="49"/>
      <c r="D18" s="113">
        <v>2561570.5</v>
      </c>
      <c r="E18" s="74">
        <f>'Opći dio'!D43</f>
        <v>2915230</v>
      </c>
      <c r="F18" s="74">
        <f>'Opći dio'!E43</f>
        <v>2537977.19</v>
      </c>
      <c r="G18" s="160">
        <f t="shared" si="0"/>
        <v>87.0592436960377</v>
      </c>
    </row>
    <row r="19" spans="1:7" ht="12">
      <c r="A19" s="51">
        <v>4</v>
      </c>
      <c r="B19" s="188" t="s">
        <v>186</v>
      </c>
      <c r="C19" s="188"/>
      <c r="D19" s="113">
        <v>1259240.13</v>
      </c>
      <c r="E19" s="74">
        <f>'Opći dio'!D97</f>
        <v>4543300</v>
      </c>
      <c r="F19" s="74">
        <f>'Opći dio'!E97</f>
        <v>4528236.8100000005</v>
      </c>
      <c r="G19" s="160">
        <f t="shared" si="0"/>
        <v>99.66845266656397</v>
      </c>
    </row>
    <row r="20" spans="1:7" ht="12">
      <c r="A20" s="46"/>
      <c r="B20" s="172" t="s">
        <v>305</v>
      </c>
      <c r="C20" s="172"/>
      <c r="D20" s="53">
        <f>SUM(D18:D19)</f>
        <v>3820810.63</v>
      </c>
      <c r="E20" s="53">
        <f>SUM(E18:E19)</f>
        <v>7458530</v>
      </c>
      <c r="F20" s="53">
        <f>SUM(F18:F19)</f>
        <v>7066214</v>
      </c>
      <c r="G20" s="161">
        <f t="shared" si="0"/>
        <v>94.74003590519847</v>
      </c>
    </row>
    <row r="21" spans="1:7" ht="12">
      <c r="A21" s="170" t="s">
        <v>306</v>
      </c>
      <c r="B21" s="171"/>
      <c r="C21" s="54"/>
      <c r="D21" s="53">
        <f>SUM(D17-D20)</f>
        <v>1466266</v>
      </c>
      <c r="E21" s="53">
        <f>SUM(E17-E20)</f>
        <v>-448430</v>
      </c>
      <c r="F21" s="53">
        <f>SUM(F17-F20)</f>
        <v>-853878.8200000003</v>
      </c>
      <c r="G21" s="161">
        <f t="shared" si="0"/>
        <v>190.41518631670502</v>
      </c>
    </row>
    <row r="22" spans="1:7" ht="14.25" customHeight="1">
      <c r="A22" s="180" t="s">
        <v>312</v>
      </c>
      <c r="B22" s="180"/>
      <c r="C22" s="180"/>
      <c r="D22" s="55"/>
      <c r="E22" s="55"/>
      <c r="F22" s="55"/>
      <c r="G22" s="162">
        <v>0</v>
      </c>
    </row>
    <row r="23" spans="1:7" s="29" customFormat="1" ht="25.5" customHeight="1">
      <c r="A23" s="58">
        <v>8</v>
      </c>
      <c r="B23" s="186" t="s">
        <v>307</v>
      </c>
      <c r="C23" s="186"/>
      <c r="D23" s="59">
        <v>0</v>
      </c>
      <c r="E23" s="59">
        <v>0</v>
      </c>
      <c r="F23" s="59">
        <v>0</v>
      </c>
      <c r="G23" s="163">
        <v>0</v>
      </c>
    </row>
    <row r="24" spans="1:7" ht="25.5" customHeight="1">
      <c r="A24" s="56">
        <v>5</v>
      </c>
      <c r="B24" s="187" t="s">
        <v>308</v>
      </c>
      <c r="C24" s="187"/>
      <c r="D24" s="50">
        <v>0</v>
      </c>
      <c r="E24" s="50">
        <v>0</v>
      </c>
      <c r="F24" s="50">
        <v>0</v>
      </c>
      <c r="G24" s="163">
        <v>0</v>
      </c>
    </row>
    <row r="25" spans="1:7" ht="12">
      <c r="A25" s="170" t="s">
        <v>309</v>
      </c>
      <c r="B25" s="171"/>
      <c r="C25" s="171"/>
      <c r="D25" s="53">
        <v>0</v>
      </c>
      <c r="E25" s="53">
        <f>SUM(E24)</f>
        <v>0</v>
      </c>
      <c r="F25" s="53">
        <f>SUM(F24)</f>
        <v>0</v>
      </c>
      <c r="G25" s="161">
        <v>0</v>
      </c>
    </row>
    <row r="26" spans="1:7" ht="15" customHeight="1">
      <c r="A26" s="184" t="s">
        <v>321</v>
      </c>
      <c r="B26" s="185"/>
      <c r="C26" s="185"/>
      <c r="D26" s="57"/>
      <c r="E26" s="57"/>
      <c r="F26" s="57"/>
      <c r="G26" s="164"/>
    </row>
    <row r="27" spans="1:7" ht="27" customHeight="1">
      <c r="A27" s="182" t="s">
        <v>311</v>
      </c>
      <c r="B27" s="183"/>
      <c r="C27" s="183"/>
      <c r="D27" s="53">
        <v>333881</v>
      </c>
      <c r="E27" s="53">
        <v>1800146.65</v>
      </c>
      <c r="F27" s="53">
        <v>1800146.65</v>
      </c>
      <c r="G27" s="161">
        <f>SUM(F27/E27)*100</f>
        <v>100</v>
      </c>
    </row>
    <row r="28" spans="1:7" ht="24.75" customHeight="1">
      <c r="A28" s="179" t="s">
        <v>322</v>
      </c>
      <c r="B28" s="179"/>
      <c r="C28" s="179"/>
      <c r="D28" s="53">
        <f>SUM(D27+D25+D21)</f>
        <v>1800147</v>
      </c>
      <c r="E28" s="53">
        <f>SUM(E27+E25+E21)</f>
        <v>1351716.65</v>
      </c>
      <c r="F28" s="53">
        <f>SUM(F27+F25+F21)</f>
        <v>946267.8299999996</v>
      </c>
      <c r="G28" s="161">
        <f>SUM(F28/E28)*100</f>
        <v>70.0048956266093</v>
      </c>
    </row>
    <row r="30" spans="1:7" ht="13.5">
      <c r="A30" s="167" t="s">
        <v>378</v>
      </c>
      <c r="B30" s="167"/>
      <c r="C30" s="167"/>
      <c r="D30" s="167"/>
      <c r="E30" s="167"/>
      <c r="F30" s="167"/>
      <c r="G30" s="167"/>
    </row>
    <row r="31" spans="1:7" ht="13.5">
      <c r="A31" s="169" t="s">
        <v>379</v>
      </c>
      <c r="B31" s="169"/>
      <c r="C31" s="169"/>
      <c r="D31" s="169"/>
      <c r="E31" s="169"/>
      <c r="F31" s="169"/>
      <c r="G31" s="169"/>
    </row>
    <row r="32" spans="1:7" ht="13.5">
      <c r="A32" s="169" t="s">
        <v>389</v>
      </c>
      <c r="B32" s="169"/>
      <c r="C32" s="169"/>
      <c r="D32" s="169"/>
      <c r="E32" s="169"/>
      <c r="F32" s="169"/>
      <c r="G32" s="169"/>
    </row>
    <row r="33" spans="1:7" ht="13.5">
      <c r="A33" s="169" t="s">
        <v>390</v>
      </c>
      <c r="B33" s="169"/>
      <c r="C33" s="169"/>
      <c r="D33" s="169"/>
      <c r="E33" s="169"/>
      <c r="F33" s="169"/>
      <c r="G33" s="169"/>
    </row>
    <row r="34" spans="1:7" ht="13.5">
      <c r="A34" s="169" t="s">
        <v>391</v>
      </c>
      <c r="B34" s="169"/>
      <c r="C34" s="169"/>
      <c r="D34" s="169"/>
      <c r="E34" s="169"/>
      <c r="F34" s="169"/>
      <c r="G34" s="169"/>
    </row>
    <row r="35" ht="12">
      <c r="D35"/>
    </row>
    <row r="36" spans="1:7" ht="13.5">
      <c r="A36" s="167" t="s">
        <v>380</v>
      </c>
      <c r="B36" s="167"/>
      <c r="C36" s="167"/>
      <c r="D36" s="167"/>
      <c r="E36" s="167"/>
      <c r="F36" s="167"/>
      <c r="G36" s="167"/>
    </row>
    <row r="37" spans="1:6" ht="13.5">
      <c r="A37" s="168" t="s">
        <v>381</v>
      </c>
      <c r="B37" s="168"/>
      <c r="C37" s="168"/>
      <c r="D37" s="168"/>
      <c r="E37" s="168"/>
      <c r="F37" s="168"/>
    </row>
    <row r="38" spans="1:7" ht="13.5">
      <c r="A38" s="157"/>
      <c r="B38" s="157"/>
      <c r="C38" s="157"/>
      <c r="D38" s="157"/>
      <c r="E38" s="157"/>
      <c r="F38" s="157"/>
      <c r="G38" s="157"/>
    </row>
    <row r="39" spans="1:7" ht="13.5">
      <c r="A39" s="167" t="s">
        <v>297</v>
      </c>
      <c r="B39" s="167"/>
      <c r="C39" s="167"/>
      <c r="D39" s="167"/>
      <c r="E39" s="167"/>
      <c r="F39" s="167"/>
      <c r="G39" s="167"/>
    </row>
    <row r="40" spans="1:6" ht="13.5">
      <c r="A40" s="168" t="s">
        <v>392</v>
      </c>
      <c r="B40" s="168"/>
      <c r="C40" s="168"/>
      <c r="D40" s="168"/>
      <c r="E40" s="168"/>
      <c r="F40" s="168"/>
    </row>
    <row r="41" spans="1:10" ht="13.5">
      <c r="A41" s="158"/>
      <c r="B41" s="158"/>
      <c r="C41" s="158"/>
      <c r="D41" s="158"/>
      <c r="E41" s="158"/>
      <c r="F41" s="158"/>
      <c r="G41" s="158"/>
      <c r="J41" s="40"/>
    </row>
    <row r="42" spans="1:7" ht="13.5">
      <c r="A42" s="167" t="s">
        <v>298</v>
      </c>
      <c r="B42" s="167"/>
      <c r="C42" s="167"/>
      <c r="D42" s="167"/>
      <c r="E42" s="167"/>
      <c r="F42" s="167"/>
      <c r="G42" s="167"/>
    </row>
    <row r="43" spans="1:7" ht="47.25" customHeight="1">
      <c r="A43" s="169" t="s">
        <v>393</v>
      </c>
      <c r="B43" s="169"/>
      <c r="C43" s="169"/>
      <c r="D43" s="169"/>
      <c r="E43" s="169"/>
      <c r="F43" s="169"/>
      <c r="G43" s="169"/>
    </row>
    <row r="44" ht="18" customHeight="1">
      <c r="D44"/>
    </row>
    <row r="45" spans="1:7" ht="13.5">
      <c r="A45" s="167" t="s">
        <v>382</v>
      </c>
      <c r="B45" s="167"/>
      <c r="C45" s="167"/>
      <c r="D45" s="167"/>
      <c r="E45" s="167"/>
      <c r="F45" s="167"/>
      <c r="G45" s="167"/>
    </row>
    <row r="46" spans="1:7" ht="13.5">
      <c r="A46" s="169" t="s">
        <v>395</v>
      </c>
      <c r="B46" s="169"/>
      <c r="C46" s="169"/>
      <c r="D46" s="169"/>
      <c r="E46" s="169"/>
      <c r="F46" s="169"/>
      <c r="G46" s="169"/>
    </row>
    <row r="47" spans="1:7" ht="12.75">
      <c r="A47" s="159"/>
      <c r="B47" s="159"/>
      <c r="C47" s="159"/>
      <c r="D47" s="159"/>
      <c r="E47" s="159"/>
      <c r="F47" s="159"/>
      <c r="G47" s="159"/>
    </row>
    <row r="48" spans="1:5" ht="13.5">
      <c r="A48" s="167"/>
      <c r="B48" s="167"/>
      <c r="C48" s="167"/>
      <c r="D48" s="167"/>
      <c r="E48" s="167"/>
    </row>
    <row r="49" spans="1:7" ht="13.5">
      <c r="A49" s="167" t="s">
        <v>383</v>
      </c>
      <c r="B49" s="167"/>
      <c r="C49" s="167"/>
      <c r="D49" s="167"/>
      <c r="E49" s="167"/>
      <c r="F49" s="167"/>
      <c r="G49" s="167"/>
    </row>
    <row r="50" spans="1:7" ht="13.5">
      <c r="A50" s="167" t="s">
        <v>300</v>
      </c>
      <c r="B50" s="167"/>
      <c r="C50" s="167"/>
      <c r="D50" s="167"/>
      <c r="E50" s="167"/>
      <c r="F50" s="167"/>
      <c r="G50" s="167"/>
    </row>
    <row r="51" spans="1:7" ht="13.5">
      <c r="A51" s="167" t="s">
        <v>384</v>
      </c>
      <c r="B51" s="167"/>
      <c r="C51" s="167"/>
      <c r="D51" s="167"/>
      <c r="E51" s="167"/>
      <c r="F51" s="167"/>
      <c r="G51" s="167"/>
    </row>
    <row r="52" spans="1:7" ht="13.5">
      <c r="A52" s="116"/>
      <c r="B52" s="116"/>
      <c r="C52" s="116"/>
      <c r="D52" s="116"/>
      <c r="E52" s="116"/>
      <c r="G52" s="116"/>
    </row>
    <row r="53" spans="1:7" ht="13.5">
      <c r="A53" s="166" t="s">
        <v>397</v>
      </c>
      <c r="B53" s="166"/>
      <c r="C53" s="116"/>
      <c r="D53" s="167" t="s">
        <v>386</v>
      </c>
      <c r="E53" s="167"/>
      <c r="F53" s="167"/>
      <c r="G53" s="116"/>
    </row>
    <row r="54" spans="1:7" ht="13.5">
      <c r="A54" s="166" t="s">
        <v>398</v>
      </c>
      <c r="B54" s="166"/>
      <c r="C54" s="116"/>
      <c r="D54" s="167" t="s">
        <v>387</v>
      </c>
      <c r="E54" s="167"/>
      <c r="F54" s="167"/>
      <c r="G54" s="116"/>
    </row>
    <row r="55" spans="1:7" ht="13.5">
      <c r="A55" s="168" t="s">
        <v>399</v>
      </c>
      <c r="B55" s="168"/>
      <c r="C55" s="116"/>
      <c r="D55" s="167"/>
      <c r="E55" s="167"/>
      <c r="F55" s="167"/>
      <c r="G55" s="116"/>
    </row>
    <row r="56" spans="1:7" ht="13.5">
      <c r="A56" s="116"/>
      <c r="B56" s="116"/>
      <c r="C56" s="116"/>
      <c r="D56" s="167" t="s">
        <v>388</v>
      </c>
      <c r="E56" s="167"/>
      <c r="F56" s="167"/>
      <c r="G56" s="116"/>
    </row>
  </sheetData>
  <sheetProtection/>
  <mergeCells count="43">
    <mergeCell ref="A28:C28"/>
    <mergeCell ref="A22:C22"/>
    <mergeCell ref="B15:C15"/>
    <mergeCell ref="A27:C27"/>
    <mergeCell ref="A26:C26"/>
    <mergeCell ref="B23:C23"/>
    <mergeCell ref="B24:C24"/>
    <mergeCell ref="A25:C25"/>
    <mergeCell ref="B16:C16"/>
    <mergeCell ref="B19:C19"/>
    <mergeCell ref="A21:B21"/>
    <mergeCell ref="B17:C17"/>
    <mergeCell ref="B20:C20"/>
    <mergeCell ref="A2:G2"/>
    <mergeCell ref="A5:G5"/>
    <mergeCell ref="A8:G8"/>
    <mergeCell ref="A10:B10"/>
    <mergeCell ref="A13:C13"/>
    <mergeCell ref="A30:G30"/>
    <mergeCell ref="A31:G31"/>
    <mergeCell ref="A32:G32"/>
    <mergeCell ref="A33:G33"/>
    <mergeCell ref="A34:G34"/>
    <mergeCell ref="A36:G36"/>
    <mergeCell ref="A51:G51"/>
    <mergeCell ref="A53:B53"/>
    <mergeCell ref="D53:F53"/>
    <mergeCell ref="A37:F37"/>
    <mergeCell ref="A39:G39"/>
    <mergeCell ref="A40:F40"/>
    <mergeCell ref="A42:G42"/>
    <mergeCell ref="A43:G43"/>
    <mergeCell ref="A45:G45"/>
    <mergeCell ref="A54:B54"/>
    <mergeCell ref="D54:F54"/>
    <mergeCell ref="A55:B55"/>
    <mergeCell ref="D55:F55"/>
    <mergeCell ref="D56:F56"/>
    <mergeCell ref="A7:G7"/>
    <mergeCell ref="A46:G46"/>
    <mergeCell ref="A48:E48"/>
    <mergeCell ref="A49:G49"/>
    <mergeCell ref="A50:G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zoomScale="115" zoomScaleNormal="115" workbookViewId="0" topLeftCell="B10">
      <selection activeCell="G47" sqref="G47"/>
    </sheetView>
  </sheetViews>
  <sheetFormatPr defaultColWidth="9.140625" defaultRowHeight="12.75"/>
  <cols>
    <col min="1" max="1" width="9.140625" style="1" customWidth="1"/>
    <col min="2" max="2" width="9.140625" style="2" customWidth="1"/>
    <col min="3" max="3" width="63.140625" style="0" customWidth="1"/>
    <col min="4" max="5" width="13.421875" style="3" customWidth="1"/>
    <col min="6" max="6" width="9.140625" style="76" customWidth="1"/>
  </cols>
  <sheetData>
    <row r="1" spans="1:6" s="37" customFormat="1" ht="29.25" customHeight="1" thickBot="1">
      <c r="A1" s="4" t="s">
        <v>0</v>
      </c>
      <c r="B1" s="4" t="s">
        <v>1</v>
      </c>
      <c r="C1" s="4" t="s">
        <v>2</v>
      </c>
      <c r="D1" s="5" t="s">
        <v>3</v>
      </c>
      <c r="E1" s="38" t="s">
        <v>299</v>
      </c>
      <c r="F1" s="103" t="s">
        <v>320</v>
      </c>
    </row>
    <row r="2" spans="1:5" ht="12">
      <c r="A2" s="189" t="s">
        <v>4</v>
      </c>
      <c r="B2" s="189"/>
      <c r="C2" s="189"/>
      <c r="D2" s="75">
        <v>1</v>
      </c>
      <c r="E2" s="75">
        <v>2</v>
      </c>
    </row>
    <row r="3" spans="1:6" ht="12">
      <c r="A3" s="6"/>
      <c r="B3" s="107" t="s">
        <v>5</v>
      </c>
      <c r="C3" s="108" t="s">
        <v>6</v>
      </c>
      <c r="D3" s="109">
        <f>SUM(D4+D12+D17+D26+D36)</f>
        <v>6550100</v>
      </c>
      <c r="E3" s="109">
        <f>SUM(E4+E12+E17+E26+E36)</f>
        <v>5754287.529999999</v>
      </c>
      <c r="F3" s="110">
        <f>SUM(E3/D3)*100</f>
        <v>87.85037678814062</v>
      </c>
    </row>
    <row r="4" spans="1:6" ht="12">
      <c r="A4" s="6"/>
      <c r="B4" s="7" t="s">
        <v>7</v>
      </c>
      <c r="C4" s="8" t="s">
        <v>8</v>
      </c>
      <c r="D4" s="9">
        <f>SUM(D5+D7+D9)</f>
        <v>4537000</v>
      </c>
      <c r="E4" s="9">
        <f>SUM(E5+E7+E9)</f>
        <v>4322856.9399999995</v>
      </c>
      <c r="F4" s="78">
        <f aca="true" t="shared" si="0" ref="F4:F67">SUM(E4/D4)*100</f>
        <v>95.28007361692747</v>
      </c>
    </row>
    <row r="5" spans="1:6" s="13" customFormat="1" ht="12">
      <c r="A5" s="10">
        <v>1</v>
      </c>
      <c r="B5" s="10" t="s">
        <v>9</v>
      </c>
      <c r="C5" s="11" t="s">
        <v>10</v>
      </c>
      <c r="D5" s="12">
        <f>SUM(D6)</f>
        <v>4500000</v>
      </c>
      <c r="E5" s="12">
        <f>SUM(E6)</f>
        <v>4290507.92</v>
      </c>
      <c r="F5" s="111">
        <f t="shared" si="0"/>
        <v>95.34462044444444</v>
      </c>
    </row>
    <row r="6" spans="1:6" ht="12">
      <c r="A6" s="14">
        <v>1</v>
      </c>
      <c r="B6" s="14" t="s">
        <v>11</v>
      </c>
      <c r="C6" s="15" t="s">
        <v>12</v>
      </c>
      <c r="D6" s="16">
        <v>4500000</v>
      </c>
      <c r="E6" s="16">
        <v>4290507.92</v>
      </c>
      <c r="F6" s="77">
        <f t="shared" si="0"/>
        <v>95.34462044444444</v>
      </c>
    </row>
    <row r="7" spans="1:6" s="20" customFormat="1" ht="12">
      <c r="A7" s="17">
        <v>1</v>
      </c>
      <c r="B7" s="17" t="s">
        <v>13</v>
      </c>
      <c r="C7" s="18" t="s">
        <v>14</v>
      </c>
      <c r="D7" s="19">
        <f>SUM(D8)</f>
        <v>30000</v>
      </c>
      <c r="E7" s="19">
        <f>SUM(E8)</f>
        <v>29462.06</v>
      </c>
      <c r="F7" s="111">
        <f t="shared" si="0"/>
        <v>98.20686666666667</v>
      </c>
    </row>
    <row r="8" spans="1:6" ht="12">
      <c r="A8" s="14">
        <v>1</v>
      </c>
      <c r="B8" s="14" t="s">
        <v>15</v>
      </c>
      <c r="C8" s="15" t="s">
        <v>16</v>
      </c>
      <c r="D8" s="16">
        <v>30000</v>
      </c>
      <c r="E8" s="16">
        <v>29462.06</v>
      </c>
      <c r="F8" s="77">
        <f t="shared" si="0"/>
        <v>98.20686666666667</v>
      </c>
    </row>
    <row r="9" spans="1:6" s="20" customFormat="1" ht="12">
      <c r="A9" s="17">
        <v>1</v>
      </c>
      <c r="B9" s="17" t="s">
        <v>17</v>
      </c>
      <c r="C9" s="18" t="s">
        <v>18</v>
      </c>
      <c r="D9" s="19">
        <f>SUM(D10:D11)</f>
        <v>7000</v>
      </c>
      <c r="E9" s="19">
        <f>SUM(E10:E11)</f>
        <v>2886.96</v>
      </c>
      <c r="F9" s="111">
        <f t="shared" si="0"/>
        <v>41.242285714285714</v>
      </c>
    </row>
    <row r="10" spans="1:6" ht="12">
      <c r="A10" s="14">
        <v>1</v>
      </c>
      <c r="B10" s="14" t="s">
        <v>19</v>
      </c>
      <c r="C10" s="15" t="s">
        <v>20</v>
      </c>
      <c r="D10" s="16">
        <v>5000</v>
      </c>
      <c r="E10" s="16">
        <v>2886.96</v>
      </c>
      <c r="F10" s="77">
        <f t="shared" si="0"/>
        <v>57.739200000000004</v>
      </c>
    </row>
    <row r="11" spans="1:6" ht="12">
      <c r="A11" s="14">
        <v>1</v>
      </c>
      <c r="B11" s="14" t="s">
        <v>21</v>
      </c>
      <c r="C11" s="15" t="s">
        <v>22</v>
      </c>
      <c r="D11" s="16">
        <v>2000</v>
      </c>
      <c r="E11" s="16">
        <v>0</v>
      </c>
      <c r="F11" s="77">
        <f t="shared" si="0"/>
        <v>0</v>
      </c>
    </row>
    <row r="12" spans="1:6" ht="12">
      <c r="A12" s="14"/>
      <c r="B12" s="7" t="s">
        <v>23</v>
      </c>
      <c r="C12" s="8" t="s">
        <v>24</v>
      </c>
      <c r="D12" s="9">
        <f>SUM(D13+D15)</f>
        <v>815000</v>
      </c>
      <c r="E12" s="9">
        <f>SUM(E13+E15)</f>
        <v>409870</v>
      </c>
      <c r="F12" s="78">
        <f t="shared" si="0"/>
        <v>50.290797546012264</v>
      </c>
    </row>
    <row r="13" spans="1:6" s="20" customFormat="1" ht="12">
      <c r="A13" s="17"/>
      <c r="B13" s="17" t="s">
        <v>25</v>
      </c>
      <c r="C13" s="18" t="s">
        <v>26</v>
      </c>
      <c r="D13" s="19">
        <f>SUM(D14:D14)</f>
        <v>215000</v>
      </c>
      <c r="E13" s="19">
        <f>SUM(E14:E14)</f>
        <v>59870</v>
      </c>
      <c r="F13" s="111">
        <f t="shared" si="0"/>
        <v>27.846511627906978</v>
      </c>
    </row>
    <row r="14" spans="1:6" ht="12">
      <c r="A14" s="14">
        <v>5</v>
      </c>
      <c r="B14" s="14" t="s">
        <v>27</v>
      </c>
      <c r="C14" s="15" t="s">
        <v>28</v>
      </c>
      <c r="D14" s="16">
        <v>215000</v>
      </c>
      <c r="E14" s="16">
        <v>59870</v>
      </c>
      <c r="F14" s="77">
        <f t="shared" si="0"/>
        <v>27.846511627906978</v>
      </c>
    </row>
    <row r="15" spans="1:6" s="13" customFormat="1" ht="12">
      <c r="A15" s="10"/>
      <c r="B15" s="10">
        <v>632</v>
      </c>
      <c r="C15" s="11" t="s">
        <v>29</v>
      </c>
      <c r="D15" s="12">
        <f>SUM(D16:D16)</f>
        <v>600000</v>
      </c>
      <c r="E15" s="12">
        <f>SUM(E16:E16)</f>
        <v>350000</v>
      </c>
      <c r="F15" s="111">
        <f t="shared" si="0"/>
        <v>58.333333333333336</v>
      </c>
    </row>
    <row r="16" spans="1:6" ht="12">
      <c r="A16" s="14">
        <v>5</v>
      </c>
      <c r="B16" s="14" t="s">
        <v>30</v>
      </c>
      <c r="C16" s="15" t="s">
        <v>29</v>
      </c>
      <c r="D16" s="16">
        <v>600000</v>
      </c>
      <c r="E16" s="16">
        <v>350000</v>
      </c>
      <c r="F16" s="77">
        <f t="shared" si="0"/>
        <v>58.333333333333336</v>
      </c>
    </row>
    <row r="17" spans="1:6" ht="12">
      <c r="A17" s="14"/>
      <c r="B17" s="7" t="s">
        <v>31</v>
      </c>
      <c r="C17" s="8" t="s">
        <v>32</v>
      </c>
      <c r="D17" s="9">
        <f>SUM(D18+D20)</f>
        <v>598000</v>
      </c>
      <c r="E17" s="9">
        <f>SUM(E18+E20)</f>
        <v>486307.55000000005</v>
      </c>
      <c r="F17" s="78">
        <f t="shared" si="0"/>
        <v>81.32233277591973</v>
      </c>
    </row>
    <row r="18" spans="1:6" s="20" customFormat="1" ht="12">
      <c r="A18" s="17"/>
      <c r="B18" s="17" t="s">
        <v>33</v>
      </c>
      <c r="C18" s="18" t="s">
        <v>34</v>
      </c>
      <c r="D18" s="19">
        <f>SUM(D19)</f>
        <v>202000</v>
      </c>
      <c r="E18" s="19">
        <f>SUM(E19)</f>
        <v>201159.02</v>
      </c>
      <c r="F18" s="111">
        <f t="shared" si="0"/>
        <v>99.58367326732672</v>
      </c>
    </row>
    <row r="19" spans="1:6" ht="12">
      <c r="A19" s="14">
        <v>3</v>
      </c>
      <c r="B19" s="14" t="s">
        <v>35</v>
      </c>
      <c r="C19" s="15" t="s">
        <v>36</v>
      </c>
      <c r="D19" s="16">
        <v>202000</v>
      </c>
      <c r="E19" s="16">
        <v>201159.02</v>
      </c>
      <c r="F19" s="77">
        <f t="shared" si="0"/>
        <v>99.58367326732672</v>
      </c>
    </row>
    <row r="20" spans="1:6" s="20" customFormat="1" ht="12">
      <c r="A20" s="17">
        <v>3</v>
      </c>
      <c r="B20" s="17" t="s">
        <v>37</v>
      </c>
      <c r="C20" s="18" t="s">
        <v>38</v>
      </c>
      <c r="D20" s="19">
        <f>SUM(D21:D25)</f>
        <v>396000</v>
      </c>
      <c r="E20" s="19">
        <f>SUM(E21:E25)</f>
        <v>285148.53</v>
      </c>
      <c r="F20" s="111">
        <f t="shared" si="0"/>
        <v>72.00720454545456</v>
      </c>
    </row>
    <row r="21" spans="1:6" ht="12">
      <c r="A21" s="14">
        <v>3</v>
      </c>
      <c r="B21" s="14" t="s">
        <v>39</v>
      </c>
      <c r="C21" s="15" t="s">
        <v>40</v>
      </c>
      <c r="D21" s="16">
        <v>50000</v>
      </c>
      <c r="E21" s="16">
        <v>31699.99</v>
      </c>
      <c r="F21" s="77">
        <f t="shared" si="0"/>
        <v>63.39998</v>
      </c>
    </row>
    <row r="22" spans="1:6" ht="12">
      <c r="A22" s="14">
        <v>3</v>
      </c>
      <c r="B22" s="14" t="s">
        <v>41</v>
      </c>
      <c r="C22" s="15" t="s">
        <v>42</v>
      </c>
      <c r="D22" s="16">
        <v>300000</v>
      </c>
      <c r="E22" s="16">
        <v>225665.64</v>
      </c>
      <c r="F22" s="77">
        <f t="shared" si="0"/>
        <v>75.22188000000001</v>
      </c>
    </row>
    <row r="23" spans="1:6" ht="12">
      <c r="A23" s="14">
        <v>3</v>
      </c>
      <c r="B23" s="14" t="s">
        <v>41</v>
      </c>
      <c r="C23" s="15" t="s">
        <v>42</v>
      </c>
      <c r="D23" s="16">
        <v>20000</v>
      </c>
      <c r="E23" s="16">
        <v>15512.37</v>
      </c>
      <c r="F23" s="77">
        <f t="shared" si="0"/>
        <v>77.56184999999999</v>
      </c>
    </row>
    <row r="24" spans="1:6" ht="12">
      <c r="A24" s="14">
        <v>3</v>
      </c>
      <c r="B24" s="14" t="s">
        <v>43</v>
      </c>
      <c r="C24" s="15" t="s">
        <v>44</v>
      </c>
      <c r="D24" s="16">
        <v>6000</v>
      </c>
      <c r="E24" s="16">
        <v>2734.07</v>
      </c>
      <c r="F24" s="77">
        <f t="shared" si="0"/>
        <v>45.56783333333333</v>
      </c>
    </row>
    <row r="25" spans="1:6" ht="12">
      <c r="A25" s="14">
        <v>3</v>
      </c>
      <c r="B25" s="14" t="s">
        <v>45</v>
      </c>
      <c r="C25" s="15" t="s">
        <v>46</v>
      </c>
      <c r="D25" s="16">
        <v>20000</v>
      </c>
      <c r="E25" s="16">
        <v>9536.46</v>
      </c>
      <c r="F25" s="77">
        <f t="shared" si="0"/>
        <v>47.68229999999999</v>
      </c>
    </row>
    <row r="26" spans="1:6" ht="12">
      <c r="A26" s="14"/>
      <c r="B26" s="7" t="s">
        <v>47</v>
      </c>
      <c r="C26" s="8" t="s">
        <v>48</v>
      </c>
      <c r="D26" s="9">
        <f>SUM(D27+D29+D32)</f>
        <v>590100</v>
      </c>
      <c r="E26" s="9">
        <f>SUM(E27+E29+E32)</f>
        <v>535253.04</v>
      </c>
      <c r="F26" s="78">
        <f t="shared" si="0"/>
        <v>90.70548042704627</v>
      </c>
    </row>
    <row r="27" spans="1:6" ht="12">
      <c r="A27" s="14"/>
      <c r="B27" s="70">
        <v>651</v>
      </c>
      <c r="C27" s="71" t="s">
        <v>151</v>
      </c>
      <c r="D27" s="72">
        <f>SUM(D28)</f>
        <v>100</v>
      </c>
      <c r="E27" s="72">
        <f>SUM(E28)</f>
        <v>66</v>
      </c>
      <c r="F27" s="111">
        <f t="shared" si="0"/>
        <v>66</v>
      </c>
    </row>
    <row r="28" spans="1:6" ht="12">
      <c r="A28" s="14"/>
      <c r="B28" s="67">
        <v>6511</v>
      </c>
      <c r="C28" s="68" t="s">
        <v>319</v>
      </c>
      <c r="D28" s="69">
        <v>100</v>
      </c>
      <c r="E28" s="73">
        <v>66</v>
      </c>
      <c r="F28" s="77">
        <f t="shared" si="0"/>
        <v>66</v>
      </c>
    </row>
    <row r="29" spans="1:6" s="20" customFormat="1" ht="12">
      <c r="A29" s="17"/>
      <c r="B29" s="17" t="s">
        <v>49</v>
      </c>
      <c r="C29" s="18" t="s">
        <v>50</v>
      </c>
      <c r="D29" s="19">
        <f>SUM(D30:D31)</f>
        <v>460000</v>
      </c>
      <c r="E29" s="19">
        <f>SUM(E30:E31)</f>
        <v>420608.67</v>
      </c>
      <c r="F29" s="111">
        <f t="shared" si="0"/>
        <v>91.43666739130435</v>
      </c>
    </row>
    <row r="30" spans="1:6" ht="12">
      <c r="A30" s="14">
        <v>4</v>
      </c>
      <c r="B30" s="14" t="s">
        <v>51</v>
      </c>
      <c r="C30" s="15" t="s">
        <v>52</v>
      </c>
      <c r="D30" s="16">
        <v>450000</v>
      </c>
      <c r="E30" s="16">
        <v>418922.17</v>
      </c>
      <c r="F30" s="77">
        <f t="shared" si="0"/>
        <v>93.09381555555555</v>
      </c>
    </row>
    <row r="31" spans="1:6" ht="12">
      <c r="A31" s="14">
        <v>4</v>
      </c>
      <c r="B31" s="14" t="s">
        <v>53</v>
      </c>
      <c r="C31" s="34" t="s">
        <v>54</v>
      </c>
      <c r="D31" s="16">
        <v>10000</v>
      </c>
      <c r="E31" s="16">
        <v>1686.5</v>
      </c>
      <c r="F31" s="77">
        <f t="shared" si="0"/>
        <v>16.865</v>
      </c>
    </row>
    <row r="32" spans="1:6" s="20" customFormat="1" ht="12">
      <c r="A32" s="17"/>
      <c r="B32" s="17" t="s">
        <v>55</v>
      </c>
      <c r="C32" s="18" t="s">
        <v>56</v>
      </c>
      <c r="D32" s="19">
        <f>SUM(D33:D35)</f>
        <v>130000</v>
      </c>
      <c r="E32" s="19">
        <f>SUM(E33:E35)</f>
        <v>114578.37</v>
      </c>
      <c r="F32" s="111">
        <f t="shared" si="0"/>
        <v>88.13720769230768</v>
      </c>
    </row>
    <row r="33" spans="1:6" ht="12">
      <c r="A33" s="14">
        <v>4</v>
      </c>
      <c r="B33" s="14" t="s">
        <v>57</v>
      </c>
      <c r="C33" s="15" t="s">
        <v>58</v>
      </c>
      <c r="D33" s="16">
        <v>10000</v>
      </c>
      <c r="E33" s="16">
        <v>3756.5</v>
      </c>
      <c r="F33" s="77">
        <f t="shared" si="0"/>
        <v>37.565</v>
      </c>
    </row>
    <row r="34" spans="1:6" ht="12">
      <c r="A34" s="14">
        <v>4</v>
      </c>
      <c r="B34" s="14" t="s">
        <v>59</v>
      </c>
      <c r="C34" s="15" t="s">
        <v>60</v>
      </c>
      <c r="D34" s="16">
        <v>120000</v>
      </c>
      <c r="E34" s="16">
        <v>110821.87</v>
      </c>
      <c r="F34" s="77">
        <f t="shared" si="0"/>
        <v>92.35155833333333</v>
      </c>
    </row>
    <row r="35" spans="1:6" ht="12">
      <c r="A35" s="14">
        <v>4</v>
      </c>
      <c r="B35" s="14" t="s">
        <v>61</v>
      </c>
      <c r="C35" s="15" t="s">
        <v>62</v>
      </c>
      <c r="D35" s="16">
        <v>0</v>
      </c>
      <c r="E35" s="16">
        <v>0</v>
      </c>
      <c r="F35" s="77">
        <v>0</v>
      </c>
    </row>
    <row r="36" spans="1:6" ht="12">
      <c r="A36" s="14"/>
      <c r="B36" s="7" t="s">
        <v>63</v>
      </c>
      <c r="C36" s="8" t="s">
        <v>64</v>
      </c>
      <c r="D36" s="9">
        <f>SUM(D37)</f>
        <v>10000</v>
      </c>
      <c r="E36" s="9">
        <f>SUM(E37)</f>
        <v>0</v>
      </c>
      <c r="F36" s="78">
        <f t="shared" si="0"/>
        <v>0</v>
      </c>
    </row>
    <row r="37" spans="1:6" s="20" customFormat="1" ht="12">
      <c r="A37" s="17">
        <v>1</v>
      </c>
      <c r="B37" s="17" t="s">
        <v>65</v>
      </c>
      <c r="C37" s="18" t="s">
        <v>66</v>
      </c>
      <c r="D37" s="19">
        <f>SUM(D38)</f>
        <v>10000</v>
      </c>
      <c r="E37" s="19">
        <f>SUM(E38)</f>
        <v>0</v>
      </c>
      <c r="F37" s="111">
        <f t="shared" si="0"/>
        <v>0</v>
      </c>
    </row>
    <row r="38" spans="1:6" ht="12">
      <c r="A38" s="14">
        <v>1</v>
      </c>
      <c r="B38" s="14" t="s">
        <v>67</v>
      </c>
      <c r="C38" s="15" t="s">
        <v>66</v>
      </c>
      <c r="D38" s="16">
        <v>10000</v>
      </c>
      <c r="E38" s="16">
        <v>0</v>
      </c>
      <c r="F38" s="77">
        <f t="shared" si="0"/>
        <v>0</v>
      </c>
    </row>
    <row r="39" spans="1:6" ht="12">
      <c r="A39" s="14"/>
      <c r="B39" s="7" t="s">
        <v>68</v>
      </c>
      <c r="C39" s="8" t="s">
        <v>69</v>
      </c>
      <c r="D39" s="9">
        <f aca="true" t="shared" si="1" ref="D39:E41">SUM(D40)</f>
        <v>460000</v>
      </c>
      <c r="E39" s="9">
        <f t="shared" si="1"/>
        <v>458047.65</v>
      </c>
      <c r="F39" s="78">
        <f t="shared" si="0"/>
        <v>99.57557608695653</v>
      </c>
    </row>
    <row r="40" spans="1:6" ht="12">
      <c r="A40" s="14"/>
      <c r="B40" s="7" t="s">
        <v>70</v>
      </c>
      <c r="C40" s="8" t="s">
        <v>71</v>
      </c>
      <c r="D40" s="9">
        <f t="shared" si="1"/>
        <v>460000</v>
      </c>
      <c r="E40" s="9">
        <f t="shared" si="1"/>
        <v>458047.65</v>
      </c>
      <c r="F40" s="78">
        <f t="shared" si="0"/>
        <v>99.57557608695653</v>
      </c>
    </row>
    <row r="41" spans="1:6" s="20" customFormat="1" ht="12">
      <c r="A41" s="17">
        <v>7</v>
      </c>
      <c r="B41" s="17" t="s">
        <v>72</v>
      </c>
      <c r="C41" s="18" t="s">
        <v>73</v>
      </c>
      <c r="D41" s="19">
        <f t="shared" si="1"/>
        <v>460000</v>
      </c>
      <c r="E41" s="19">
        <f t="shared" si="1"/>
        <v>458047.65</v>
      </c>
      <c r="F41" s="111">
        <f t="shared" si="0"/>
        <v>99.57557608695653</v>
      </c>
    </row>
    <row r="42" spans="1:6" ht="12">
      <c r="A42" s="14">
        <v>7</v>
      </c>
      <c r="B42" s="14" t="s">
        <v>74</v>
      </c>
      <c r="C42" s="15" t="s">
        <v>75</v>
      </c>
      <c r="D42" s="16">
        <v>460000</v>
      </c>
      <c r="E42" s="16">
        <v>458047.65</v>
      </c>
      <c r="F42" s="77">
        <f t="shared" si="0"/>
        <v>99.57557608695653</v>
      </c>
    </row>
    <row r="43" spans="1:6" ht="12">
      <c r="A43" s="14"/>
      <c r="B43" s="7" t="s">
        <v>76</v>
      </c>
      <c r="C43" s="8" t="s">
        <v>77</v>
      </c>
      <c r="D43" s="9">
        <f>SUM(D44+D52+D80+D85+D90+D94)</f>
        <v>2915230</v>
      </c>
      <c r="E43" s="9">
        <f>SUM(E44+E52+E80+E85+E90+E94)</f>
        <v>2537977.19</v>
      </c>
      <c r="F43" s="78">
        <f t="shared" si="0"/>
        <v>87.0592436960377</v>
      </c>
    </row>
    <row r="44" spans="1:6" ht="12">
      <c r="A44" s="14"/>
      <c r="B44" s="7" t="s">
        <v>78</v>
      </c>
      <c r="C44" s="8" t="s">
        <v>79</v>
      </c>
      <c r="D44" s="9">
        <f>SUM(D45+D47+D49)</f>
        <v>454500</v>
      </c>
      <c r="E44" s="9">
        <f>SUM(E45+E47+E49)</f>
        <v>402716.22</v>
      </c>
      <c r="F44" s="78">
        <f t="shared" si="0"/>
        <v>88.6064290429043</v>
      </c>
    </row>
    <row r="45" spans="1:6" s="20" customFormat="1" ht="12">
      <c r="A45" s="17" t="s">
        <v>80</v>
      </c>
      <c r="B45" s="17" t="s">
        <v>81</v>
      </c>
      <c r="C45" s="18" t="s">
        <v>82</v>
      </c>
      <c r="D45" s="19">
        <f>SUM(D46)</f>
        <v>374500</v>
      </c>
      <c r="E45" s="19">
        <f>SUM(E46)</f>
        <v>334899.57999999996</v>
      </c>
      <c r="F45" s="111">
        <f t="shared" si="0"/>
        <v>89.42578905206942</v>
      </c>
    </row>
    <row r="46" spans="1:6" ht="12">
      <c r="A46" s="14" t="s">
        <v>80</v>
      </c>
      <c r="B46" s="14" t="s">
        <v>83</v>
      </c>
      <c r="C46" s="15" t="s">
        <v>84</v>
      </c>
      <c r="D46" s="16">
        <f>SUM('Posebni dio'!D46+'Posebni dio'!D223)</f>
        <v>374500</v>
      </c>
      <c r="E46" s="16">
        <f>SUM('Posebni dio'!E46+'Posebni dio'!E223)</f>
        <v>334899.57999999996</v>
      </c>
      <c r="F46" s="77">
        <f t="shared" si="0"/>
        <v>89.42578905206942</v>
      </c>
    </row>
    <row r="47" spans="1:6" s="20" customFormat="1" ht="12">
      <c r="A47" s="17"/>
      <c r="B47" s="17" t="s">
        <v>85</v>
      </c>
      <c r="C47" s="18" t="s">
        <v>86</v>
      </c>
      <c r="D47" s="19">
        <f>SUM(D48)</f>
        <v>12300</v>
      </c>
      <c r="E47" s="19">
        <f>SUM(E48)</f>
        <v>12200</v>
      </c>
      <c r="F47" s="111">
        <f t="shared" si="0"/>
        <v>99.1869918699187</v>
      </c>
    </row>
    <row r="48" spans="1:6" ht="12">
      <c r="A48" s="14" t="s">
        <v>80</v>
      </c>
      <c r="B48" s="14" t="s">
        <v>87</v>
      </c>
      <c r="C48" s="15" t="s">
        <v>88</v>
      </c>
      <c r="D48" s="16">
        <f>SUM('Posebni dio'!D48)</f>
        <v>12300</v>
      </c>
      <c r="E48" s="16">
        <f>SUM('Posebni dio'!E48)</f>
        <v>12200</v>
      </c>
      <c r="F48" s="77">
        <f t="shared" si="0"/>
        <v>99.1869918699187</v>
      </c>
    </row>
    <row r="49" spans="1:6" s="20" customFormat="1" ht="12">
      <c r="A49" s="17"/>
      <c r="B49" s="17" t="s">
        <v>89</v>
      </c>
      <c r="C49" s="18" t="s">
        <v>90</v>
      </c>
      <c r="D49" s="19">
        <f>SUM(D50:D51)</f>
        <v>67700</v>
      </c>
      <c r="E49" s="19">
        <f>SUM(E50:E51)</f>
        <v>55616.64</v>
      </c>
      <c r="F49" s="111">
        <f t="shared" si="0"/>
        <v>82.15161004431314</v>
      </c>
    </row>
    <row r="50" spans="1:6" ht="12">
      <c r="A50" s="14" t="s">
        <v>80</v>
      </c>
      <c r="B50" s="14" t="s">
        <v>91</v>
      </c>
      <c r="C50" s="15" t="s">
        <v>92</v>
      </c>
      <c r="D50" s="16">
        <f>SUM('Posebni dio'!D50+'Posebni dio'!D225)</f>
        <v>65700</v>
      </c>
      <c r="E50" s="16">
        <f>SUM('Posebni dio'!E50+'Posebni dio'!E225)</f>
        <v>54962.45</v>
      </c>
      <c r="F50" s="77">
        <f t="shared" si="0"/>
        <v>83.65669710806696</v>
      </c>
    </row>
    <row r="51" spans="1:6" ht="12">
      <c r="A51" s="14" t="s">
        <v>80</v>
      </c>
      <c r="B51" s="14" t="s">
        <v>93</v>
      </c>
      <c r="C51" s="15" t="s">
        <v>94</v>
      </c>
      <c r="D51" s="16">
        <f>SUM('Posebni dio'!D51+'Posebni dio'!D226)</f>
        <v>2000</v>
      </c>
      <c r="E51" s="16">
        <f>SUM('Posebni dio'!E51+'Posebni dio'!E226)</f>
        <v>654.19</v>
      </c>
      <c r="F51" s="77">
        <f t="shared" si="0"/>
        <v>32.709500000000006</v>
      </c>
    </row>
    <row r="52" spans="1:6" ht="12">
      <c r="A52" s="14"/>
      <c r="B52" s="7" t="s">
        <v>95</v>
      </c>
      <c r="C52" s="8" t="s">
        <v>96</v>
      </c>
      <c r="D52" s="9">
        <f>SUM(D53+D57+D63+D73)</f>
        <v>1839510</v>
      </c>
      <c r="E52" s="9">
        <f>SUM(E53+E57+E63+E73)</f>
        <v>1558811.54</v>
      </c>
      <c r="F52" s="78">
        <f t="shared" si="0"/>
        <v>84.74058526455414</v>
      </c>
    </row>
    <row r="53" spans="1:6" s="20" customFormat="1" ht="12">
      <c r="A53" s="17" t="s">
        <v>80</v>
      </c>
      <c r="B53" s="17" t="s">
        <v>97</v>
      </c>
      <c r="C53" s="18" t="s">
        <v>98</v>
      </c>
      <c r="D53" s="19">
        <f>SUM(D54:D56)</f>
        <v>11000</v>
      </c>
      <c r="E53" s="19">
        <f>SUM(E54:E56)</f>
        <v>3492</v>
      </c>
      <c r="F53" s="111">
        <f t="shared" si="0"/>
        <v>31.745454545454542</v>
      </c>
    </row>
    <row r="54" spans="1:6" ht="12">
      <c r="A54" s="14" t="s">
        <v>99</v>
      </c>
      <c r="B54" s="14" t="s">
        <v>100</v>
      </c>
      <c r="C54" s="15" t="s">
        <v>101</v>
      </c>
      <c r="D54" s="16">
        <f>SUM('Posebni dio'!D54)</f>
        <v>5000</v>
      </c>
      <c r="E54" s="16">
        <f>SUM('Posebni dio'!E54)</f>
        <v>1592</v>
      </c>
      <c r="F54" s="77">
        <f t="shared" si="0"/>
        <v>31.840000000000003</v>
      </c>
    </row>
    <row r="55" spans="1:6" ht="12">
      <c r="A55" s="14" t="s">
        <v>99</v>
      </c>
      <c r="B55" s="14" t="s">
        <v>102</v>
      </c>
      <c r="C55" s="15" t="s">
        <v>103</v>
      </c>
      <c r="D55" s="16">
        <f>SUM('Posebni dio'!D55)</f>
        <v>5000</v>
      </c>
      <c r="E55" s="16">
        <f>SUM('Posebni dio'!E55)</f>
        <v>1100</v>
      </c>
      <c r="F55" s="77">
        <f t="shared" si="0"/>
        <v>22</v>
      </c>
    </row>
    <row r="56" spans="1:6" ht="12">
      <c r="A56" s="14" t="s">
        <v>80</v>
      </c>
      <c r="B56" s="14" t="s">
        <v>104</v>
      </c>
      <c r="C56" s="15" t="s">
        <v>105</v>
      </c>
      <c r="D56" s="16">
        <f>SUM('Posebni dio'!D56)</f>
        <v>1000</v>
      </c>
      <c r="E56" s="16">
        <f>SUM('Posebni dio'!E56)</f>
        <v>800</v>
      </c>
      <c r="F56" s="77">
        <f t="shared" si="0"/>
        <v>80</v>
      </c>
    </row>
    <row r="57" spans="1:6" s="20" customFormat="1" ht="12">
      <c r="A57" s="17"/>
      <c r="B57" s="17" t="s">
        <v>106</v>
      </c>
      <c r="C57" s="18" t="s">
        <v>107</v>
      </c>
      <c r="D57" s="19">
        <f>SUM(D58:D62)</f>
        <v>451660</v>
      </c>
      <c r="E57" s="19">
        <f>SUM(E58:E62)</f>
        <v>426099.96</v>
      </c>
      <c r="F57" s="111">
        <f t="shared" si="0"/>
        <v>94.34086702386752</v>
      </c>
    </row>
    <row r="58" spans="1:6" ht="12">
      <c r="A58" s="14" t="s">
        <v>108</v>
      </c>
      <c r="B58" s="14" t="s">
        <v>109</v>
      </c>
      <c r="C58" s="15" t="s">
        <v>110</v>
      </c>
      <c r="D58" s="16">
        <f>SUM('Posebni dio'!D62)</f>
        <v>10000</v>
      </c>
      <c r="E58" s="16">
        <f>SUM('Posebni dio'!E62)</f>
        <v>7758.89</v>
      </c>
      <c r="F58" s="77">
        <f t="shared" si="0"/>
        <v>77.58890000000001</v>
      </c>
    </row>
    <row r="59" spans="1:6" ht="12">
      <c r="A59" s="14" t="s">
        <v>108</v>
      </c>
      <c r="B59" s="14" t="s">
        <v>111</v>
      </c>
      <c r="C59" s="15" t="s">
        <v>112</v>
      </c>
      <c r="D59" s="16">
        <f>SUM('Posebni dio'!D63+'Posebni dio'!D98+'Posebni dio'!D114+'Posebni dio'!D122+'Posebni dio'!D195+'Posebni dio'!D242)</f>
        <v>205600</v>
      </c>
      <c r="E59" s="16">
        <f>SUM('Posebni dio'!E63+'Posebni dio'!E98+'Posebni dio'!E114+'Posebni dio'!E122+'Posebni dio'!E195+'Posebni dio'!E242)</f>
        <v>204224.95</v>
      </c>
      <c r="F59" s="77">
        <f t="shared" si="0"/>
        <v>99.3312013618677</v>
      </c>
    </row>
    <row r="60" spans="1:6" ht="12">
      <c r="A60" s="14" t="s">
        <v>108</v>
      </c>
      <c r="B60" s="14" t="s">
        <v>113</v>
      </c>
      <c r="C60" s="15" t="s">
        <v>114</v>
      </c>
      <c r="D60" s="16">
        <f>SUM('Posebni dio'!D64+'Posebni dio'!D99+'Posebni dio'!D108+'Posebni dio'!D123+'Posebni dio'!D185+'Posebni dio'!D196+'Posebni dio'!D243+'Posebni dio'!D269+'Posebni dio'!D285)</f>
        <v>199360</v>
      </c>
      <c r="E60" s="16">
        <f>SUM('Posebni dio'!E64+'Posebni dio'!E99+'Posebni dio'!E108+'Posebni dio'!E123+'Posebni dio'!E185+'Posebni dio'!E196+'Posebni dio'!E243+'Posebni dio'!E269+'Posebni dio'!E285)</f>
        <v>182211.75</v>
      </c>
      <c r="F60" s="77">
        <f t="shared" si="0"/>
        <v>91.39834971910112</v>
      </c>
    </row>
    <row r="61" spans="1:6" ht="12">
      <c r="A61" s="14" t="s">
        <v>108</v>
      </c>
      <c r="B61" s="14" t="s">
        <v>115</v>
      </c>
      <c r="C61" s="15" t="s">
        <v>116</v>
      </c>
      <c r="D61" s="16">
        <f>SUM('Posebni dio'!D65+'Posebni dio'!D197)</f>
        <v>25000</v>
      </c>
      <c r="E61" s="16">
        <f>SUM('Posebni dio'!E65+'Posebni dio'!E197)</f>
        <v>20210.37</v>
      </c>
      <c r="F61" s="77">
        <f t="shared" si="0"/>
        <v>80.84148</v>
      </c>
    </row>
    <row r="62" spans="1:6" ht="12">
      <c r="A62" s="14" t="s">
        <v>108</v>
      </c>
      <c r="B62" s="14" t="s">
        <v>117</v>
      </c>
      <c r="C62" s="15" t="s">
        <v>118</v>
      </c>
      <c r="D62" s="16">
        <f>SUM('Posebni dio'!D198)</f>
        <v>11700</v>
      </c>
      <c r="E62" s="16">
        <f>SUM('Posebni dio'!E198)</f>
        <v>11694</v>
      </c>
      <c r="F62" s="77">
        <f t="shared" si="0"/>
        <v>99.94871794871794</v>
      </c>
    </row>
    <row r="63" spans="1:6" s="20" customFormat="1" ht="12">
      <c r="A63" s="17"/>
      <c r="B63" s="17" t="s">
        <v>119</v>
      </c>
      <c r="C63" s="18" t="s">
        <v>120</v>
      </c>
      <c r="D63" s="19">
        <f>SUM(D64:D72)</f>
        <v>1142600</v>
      </c>
      <c r="E63" s="19">
        <f>SUM(E64:E72)</f>
        <v>1002564.0499999999</v>
      </c>
      <c r="F63" s="111">
        <f t="shared" si="0"/>
        <v>87.74409679677927</v>
      </c>
    </row>
    <row r="64" spans="1:6" ht="12">
      <c r="A64" s="14" t="s">
        <v>108</v>
      </c>
      <c r="B64" s="14" t="s">
        <v>121</v>
      </c>
      <c r="C64" s="15" t="s">
        <v>122</v>
      </c>
      <c r="D64" s="16">
        <f>SUM('Posebni dio'!D67+'Posebni dio'!D245)</f>
        <v>40000</v>
      </c>
      <c r="E64" s="16">
        <f>SUM('Posebni dio'!E67+'Posebni dio'!E245)</f>
        <v>20700.51</v>
      </c>
      <c r="F64" s="77">
        <f t="shared" si="0"/>
        <v>51.751275</v>
      </c>
    </row>
    <row r="65" spans="1:6" ht="12">
      <c r="A65" s="14" t="s">
        <v>108</v>
      </c>
      <c r="B65" s="14" t="s">
        <v>123</v>
      </c>
      <c r="C65" s="15" t="s">
        <v>124</v>
      </c>
      <c r="D65" s="16">
        <f>SUM('Posebni dio'!D68+'Posebni dio'!D101+'Posebni dio'!D116+'Posebni dio'!D125+'Posebni dio'!D200+'Posebni dio'!D246)</f>
        <v>128200</v>
      </c>
      <c r="E65" s="16">
        <f>SUM('Posebni dio'!E68+'Posebni dio'!E101+'Posebni dio'!E116+'Posebni dio'!E125+'Posebni dio'!E200+'Posebni dio'!E246)</f>
        <v>122289.71</v>
      </c>
      <c r="F65" s="77">
        <f t="shared" si="0"/>
        <v>95.38978939157566</v>
      </c>
    </row>
    <row r="66" spans="1:6" ht="12">
      <c r="A66" s="14" t="s">
        <v>108</v>
      </c>
      <c r="B66" s="14" t="s">
        <v>125</v>
      </c>
      <c r="C66" s="15" t="s">
        <v>126</v>
      </c>
      <c r="D66" s="16">
        <f>SUM('Posebni dio'!D12+'Posebni dio'!D69+'Posebni dio'!D201)</f>
        <v>83000</v>
      </c>
      <c r="E66" s="16">
        <f>SUM('Posebni dio'!E12+'Posebni dio'!E69+'Posebni dio'!E201)</f>
        <v>67975</v>
      </c>
      <c r="F66" s="77">
        <f t="shared" si="0"/>
        <v>81.89759036144578</v>
      </c>
    </row>
    <row r="67" spans="1:6" ht="12">
      <c r="A67" s="14" t="s">
        <v>108</v>
      </c>
      <c r="B67" s="14" t="s">
        <v>127</v>
      </c>
      <c r="C67" s="15" t="s">
        <v>128</v>
      </c>
      <c r="D67" s="16">
        <f>SUM('Posebni dio'!D70+'Posebni dio'!D102+'Posebni dio'!D159+'Posebni dio'!D247)</f>
        <v>221900</v>
      </c>
      <c r="E67" s="16">
        <f>SUM('Posebni dio'!E70+'Posebni dio'!E102+'Posebni dio'!E159+'Posebni dio'!E247)</f>
        <v>208409.16999999998</v>
      </c>
      <c r="F67" s="77">
        <f t="shared" si="0"/>
        <v>93.92031095087877</v>
      </c>
    </row>
    <row r="68" spans="1:6" ht="12">
      <c r="A68" s="14" t="s">
        <v>108</v>
      </c>
      <c r="B68" s="14" t="s">
        <v>129</v>
      </c>
      <c r="C68" s="15" t="s">
        <v>130</v>
      </c>
      <c r="D68" s="16">
        <f>SUM('Posebni dio'!D248+'Posebni dio'!D13)</f>
        <v>5000</v>
      </c>
      <c r="E68" s="16">
        <f>SUM('Posebni dio'!E248+'Posebni dio'!E13)</f>
        <v>0</v>
      </c>
      <c r="F68" s="77">
        <f aca="true" t="shared" si="2" ref="F68:F114">SUM(E68/D68)*100</f>
        <v>0</v>
      </c>
    </row>
    <row r="69" spans="1:6" ht="12">
      <c r="A69" s="14" t="s">
        <v>108</v>
      </c>
      <c r="B69" s="14" t="s">
        <v>131</v>
      </c>
      <c r="C69" s="15" t="s">
        <v>132</v>
      </c>
      <c r="D69" s="16">
        <f>SUM('Posebni dio'!D160)</f>
        <v>0</v>
      </c>
      <c r="E69" s="16">
        <f>SUM('Posebni dio'!E160)</f>
        <v>0</v>
      </c>
      <c r="F69" s="77">
        <v>0</v>
      </c>
    </row>
    <row r="70" spans="1:6" ht="12">
      <c r="A70" s="14" t="s">
        <v>108</v>
      </c>
      <c r="B70" s="14" t="s">
        <v>133</v>
      </c>
      <c r="C70" s="15" t="s">
        <v>134</v>
      </c>
      <c r="D70" s="16">
        <f>SUM('Posebni dio'!D71+'Posebni dio'!D131+'Posebni dio'!D169+'Posebni dio'!D202+'Posebni dio'!D287)</f>
        <v>500500</v>
      </c>
      <c r="E70" s="16">
        <f>SUM('Posebni dio'!E71+'Posebni dio'!E131+'Posebni dio'!E169+'Posebni dio'!E202+'Posebni dio'!E287)</f>
        <v>490979.09</v>
      </c>
      <c r="F70" s="77">
        <f t="shared" si="2"/>
        <v>98.09772027972028</v>
      </c>
    </row>
    <row r="71" spans="1:6" ht="12">
      <c r="A71" s="14" t="s">
        <v>108</v>
      </c>
      <c r="B71" s="14" t="s">
        <v>135</v>
      </c>
      <c r="C71" s="15" t="s">
        <v>136</v>
      </c>
      <c r="D71" s="16">
        <f>SUM('Posebni dio'!D72)</f>
        <v>51000</v>
      </c>
      <c r="E71" s="16">
        <f>SUM('Posebni dio'!E72)</f>
        <v>42000</v>
      </c>
      <c r="F71" s="77">
        <f t="shared" si="2"/>
        <v>82.35294117647058</v>
      </c>
    </row>
    <row r="72" spans="1:6" ht="12">
      <c r="A72" s="14" t="s">
        <v>108</v>
      </c>
      <c r="B72" s="14" t="s">
        <v>137</v>
      </c>
      <c r="C72" s="15" t="s">
        <v>138</v>
      </c>
      <c r="D72" s="16">
        <f>SUM('Posebni dio'!D203+'Posebni dio'!D73)</f>
        <v>113000</v>
      </c>
      <c r="E72" s="16">
        <f>SUM('Posebni dio'!E203+'Posebni dio'!E73)</f>
        <v>50210.57</v>
      </c>
      <c r="F72" s="77">
        <f t="shared" si="2"/>
        <v>44.43413274336283</v>
      </c>
    </row>
    <row r="73" spans="1:6" s="20" customFormat="1" ht="12">
      <c r="A73" s="17"/>
      <c r="B73" s="17" t="s">
        <v>139</v>
      </c>
      <c r="C73" s="18" t="s">
        <v>140</v>
      </c>
      <c r="D73" s="19">
        <f>SUM(D74:D79)</f>
        <v>234250</v>
      </c>
      <c r="E73" s="19">
        <f>SUM(E74:E79)</f>
        <v>126655.53</v>
      </c>
      <c r="F73" s="111">
        <f t="shared" si="2"/>
        <v>54.068529348986125</v>
      </c>
    </row>
    <row r="74" spans="1:6" ht="12">
      <c r="A74" s="14" t="s">
        <v>108</v>
      </c>
      <c r="B74" s="14" t="s">
        <v>141</v>
      </c>
      <c r="C74" s="15" t="s">
        <v>142</v>
      </c>
      <c r="D74" s="16">
        <f>SUM('Posebni dio'!D15)</f>
        <v>30000</v>
      </c>
      <c r="E74" s="16">
        <f>SUM('Posebni dio'!E15)</f>
        <v>9919.89</v>
      </c>
      <c r="F74" s="77">
        <f t="shared" si="2"/>
        <v>33.0663</v>
      </c>
    </row>
    <row r="75" spans="1:6" ht="12">
      <c r="A75" s="14" t="s">
        <v>108</v>
      </c>
      <c r="B75" s="14" t="s">
        <v>143</v>
      </c>
      <c r="C75" s="15" t="s">
        <v>144</v>
      </c>
      <c r="D75" s="16">
        <f>SUM('Posebni dio'!D75)</f>
        <v>11200</v>
      </c>
      <c r="E75" s="16">
        <f>SUM('Posebni dio'!E75)</f>
        <v>11181.57</v>
      </c>
      <c r="F75" s="77">
        <f t="shared" si="2"/>
        <v>99.83544642857143</v>
      </c>
    </row>
    <row r="76" spans="1:6" ht="12">
      <c r="A76" s="14" t="s">
        <v>108</v>
      </c>
      <c r="B76" s="14" t="s">
        <v>145</v>
      </c>
      <c r="C76" s="15" t="s">
        <v>146</v>
      </c>
      <c r="D76" s="16">
        <f>SUM('Posebni dio'!D76+'Posebni dio'!D152+'Posebni dio'!D250)</f>
        <v>25700</v>
      </c>
      <c r="E76" s="16">
        <f>SUM('Posebni dio'!E76+'Posebni dio'!E152+'Posebni dio'!E250)</f>
        <v>15679.6</v>
      </c>
      <c r="F76" s="77">
        <f t="shared" si="2"/>
        <v>61.01011673151751</v>
      </c>
    </row>
    <row r="77" spans="1:6" ht="12">
      <c r="A77" s="14" t="s">
        <v>108</v>
      </c>
      <c r="B77" s="14" t="s">
        <v>147</v>
      </c>
      <c r="C77" s="15" t="s">
        <v>148</v>
      </c>
      <c r="D77" s="16">
        <f>SUM('Posebni dio'!D77)</f>
        <v>2000</v>
      </c>
      <c r="E77" s="16">
        <f>SUM('Posebni dio'!E77)</f>
        <v>1500</v>
      </c>
      <c r="F77" s="77">
        <f t="shared" si="2"/>
        <v>75</v>
      </c>
    </row>
    <row r="78" spans="1:6" ht="12">
      <c r="A78" s="14" t="s">
        <v>149</v>
      </c>
      <c r="B78" s="14" t="s">
        <v>150</v>
      </c>
      <c r="C78" s="15" t="s">
        <v>151</v>
      </c>
      <c r="D78" s="16">
        <f>SUM('Posebni dio'!D78)</f>
        <v>24800</v>
      </c>
      <c r="E78" s="16">
        <f>SUM('Posebni dio'!E78)</f>
        <v>24707.94</v>
      </c>
      <c r="F78" s="77">
        <f t="shared" si="2"/>
        <v>99.62879032258064</v>
      </c>
    </row>
    <row r="79" spans="1:6" ht="12">
      <c r="A79" s="14" t="s">
        <v>108</v>
      </c>
      <c r="B79" s="14" t="s">
        <v>152</v>
      </c>
      <c r="C79" s="15" t="s">
        <v>140</v>
      </c>
      <c r="D79" s="16">
        <f>SUM('Posebni dio'!D16+'Posebni dio'!D179+'Posebni dio'!D303)</f>
        <v>140550</v>
      </c>
      <c r="E79" s="16">
        <f>SUM('Posebni dio'!E16+'Posebni dio'!E179+'Posebni dio'!E303)</f>
        <v>63666.53</v>
      </c>
      <c r="F79" s="77">
        <f t="shared" si="2"/>
        <v>45.29813589469939</v>
      </c>
    </row>
    <row r="80" spans="1:6" ht="12">
      <c r="A80" s="14"/>
      <c r="B80" s="7" t="s">
        <v>153</v>
      </c>
      <c r="C80" s="8" t="s">
        <v>154</v>
      </c>
      <c r="D80" s="9">
        <f>SUM(D81)</f>
        <v>19720</v>
      </c>
      <c r="E80" s="9">
        <f>SUM(E81)</f>
        <v>7501.21</v>
      </c>
      <c r="F80" s="78">
        <f t="shared" si="2"/>
        <v>38.03859026369169</v>
      </c>
    </row>
    <row r="81" spans="1:6" s="20" customFormat="1" ht="12">
      <c r="A81" s="17"/>
      <c r="B81" s="17" t="s">
        <v>155</v>
      </c>
      <c r="C81" s="18" t="s">
        <v>156</v>
      </c>
      <c r="D81" s="19">
        <f>SUM(D82:D84)</f>
        <v>19720</v>
      </c>
      <c r="E81" s="19">
        <f>SUM(E82:E84)</f>
        <v>7501.21</v>
      </c>
      <c r="F81" s="111">
        <f t="shared" si="2"/>
        <v>38.03859026369169</v>
      </c>
    </row>
    <row r="82" spans="1:6" ht="12">
      <c r="A82" s="14" t="s">
        <v>99</v>
      </c>
      <c r="B82" s="14" t="s">
        <v>157</v>
      </c>
      <c r="C82" s="15" t="s">
        <v>158</v>
      </c>
      <c r="D82" s="16">
        <f>SUM('Posebni dio'!D81)</f>
        <v>7220</v>
      </c>
      <c r="E82" s="16">
        <f>SUM('Posebni dio'!E81)</f>
        <v>7215.79</v>
      </c>
      <c r="F82" s="77">
        <f t="shared" si="2"/>
        <v>99.94168975069252</v>
      </c>
    </row>
    <row r="83" spans="1:6" ht="12">
      <c r="A83" s="14" t="s">
        <v>99</v>
      </c>
      <c r="B83" s="14" t="s">
        <v>159</v>
      </c>
      <c r="C83" s="15" t="s">
        <v>160</v>
      </c>
      <c r="D83" s="16">
        <f>SUM('Posebni dio'!D82)</f>
        <v>1000</v>
      </c>
      <c r="E83" s="16">
        <f>SUM('Posebni dio'!E82)</f>
        <v>94</v>
      </c>
      <c r="F83" s="77">
        <f t="shared" si="2"/>
        <v>9.4</v>
      </c>
    </row>
    <row r="84" spans="1:6" ht="12">
      <c r="A84" s="14" t="s">
        <v>99</v>
      </c>
      <c r="B84" s="14" t="s">
        <v>161</v>
      </c>
      <c r="C84" s="15" t="s">
        <v>162</v>
      </c>
      <c r="D84" s="16">
        <f>SUM('Posebni dio'!D83+'Posebni dio'!D172+'Posebni dio'!D253)</f>
        <v>11500</v>
      </c>
      <c r="E84" s="16">
        <f>SUM('Posebni dio'!E83+'Posebni dio'!E172+'Posebni dio'!E253)</f>
        <v>191.42</v>
      </c>
      <c r="F84" s="77">
        <f t="shared" si="2"/>
        <v>1.6645217391304348</v>
      </c>
    </row>
    <row r="85" spans="1:6" ht="12">
      <c r="A85" s="14"/>
      <c r="B85" s="7" t="s">
        <v>163</v>
      </c>
      <c r="C85" s="8" t="s">
        <v>164</v>
      </c>
      <c r="D85" s="9">
        <f>SUM(D88,D86)</f>
        <v>95400</v>
      </c>
      <c r="E85" s="9">
        <f>SUM(E88,E86)</f>
        <v>95298.23999999999</v>
      </c>
      <c r="F85" s="78">
        <f t="shared" si="2"/>
        <v>99.89333333333332</v>
      </c>
    </row>
    <row r="86" spans="1:6" ht="12">
      <c r="A86" s="14"/>
      <c r="B86" s="70">
        <v>363</v>
      </c>
      <c r="C86" s="71" t="s">
        <v>317</v>
      </c>
      <c r="D86" s="72">
        <f>SUM(D87)</f>
        <v>17400</v>
      </c>
      <c r="E86" s="72">
        <f>SUM(E87)</f>
        <v>17316.81</v>
      </c>
      <c r="F86" s="111">
        <f t="shared" si="2"/>
        <v>99.52189655172414</v>
      </c>
    </row>
    <row r="87" spans="1:6" ht="12">
      <c r="A87" s="14"/>
      <c r="B87" s="67">
        <v>3631</v>
      </c>
      <c r="C87" s="68" t="s">
        <v>318</v>
      </c>
      <c r="D87" s="69">
        <f>'Posebni dio'!D163</f>
        <v>17400</v>
      </c>
      <c r="E87" s="69">
        <f>'Posebni dio'!E163</f>
        <v>17316.81</v>
      </c>
      <c r="F87" s="77">
        <f t="shared" si="2"/>
        <v>99.52189655172414</v>
      </c>
    </row>
    <row r="88" spans="1:6" s="20" customFormat="1" ht="12">
      <c r="A88" s="17"/>
      <c r="B88" s="17" t="s">
        <v>165</v>
      </c>
      <c r="C88" s="18" t="s">
        <v>166</v>
      </c>
      <c r="D88" s="19">
        <f>SUM(D89)</f>
        <v>78000</v>
      </c>
      <c r="E88" s="19">
        <f>SUM(E89)</f>
        <v>77981.43</v>
      </c>
      <c r="F88" s="111">
        <f t="shared" si="2"/>
        <v>99.9761923076923</v>
      </c>
    </row>
    <row r="89" spans="1:6" ht="12">
      <c r="A89" s="14">
        <v>1</v>
      </c>
      <c r="B89" s="14" t="s">
        <v>167</v>
      </c>
      <c r="C89" s="15" t="s">
        <v>168</v>
      </c>
      <c r="D89" s="16">
        <f>SUM('Posebni dio'!D290)</f>
        <v>78000</v>
      </c>
      <c r="E89" s="16">
        <f>SUM('Posebni dio'!E290)</f>
        <v>77981.43</v>
      </c>
      <c r="F89" s="77">
        <f t="shared" si="2"/>
        <v>99.9761923076923</v>
      </c>
    </row>
    <row r="90" spans="1:6" ht="12">
      <c r="A90" s="14"/>
      <c r="B90" s="7" t="s">
        <v>169</v>
      </c>
      <c r="C90" s="8" t="s">
        <v>170</v>
      </c>
      <c r="D90" s="21">
        <f>SUM(D91)</f>
        <v>162000</v>
      </c>
      <c r="E90" s="21">
        <f>SUM(E91)</f>
        <v>151254.88</v>
      </c>
      <c r="F90" s="78">
        <f t="shared" si="2"/>
        <v>93.36720987654321</v>
      </c>
    </row>
    <row r="91" spans="1:6" s="13" customFormat="1" ht="12">
      <c r="A91" s="10"/>
      <c r="B91" s="10" t="s">
        <v>171</v>
      </c>
      <c r="C91" s="11" t="s">
        <v>172</v>
      </c>
      <c r="D91" s="12">
        <f>SUM(D92:D93)</f>
        <v>162000</v>
      </c>
      <c r="E91" s="12">
        <f>SUM(E92:E93)</f>
        <v>151254.88</v>
      </c>
      <c r="F91" s="111">
        <f t="shared" si="2"/>
        <v>93.36720987654321</v>
      </c>
    </row>
    <row r="92" spans="1:6" ht="12">
      <c r="A92" s="14" t="s">
        <v>173</v>
      </c>
      <c r="B92" s="14" t="s">
        <v>174</v>
      </c>
      <c r="C92" s="15" t="s">
        <v>175</v>
      </c>
      <c r="D92" s="16">
        <f>SUM('Posebni dio'!D216+'Posebni dio'!D229)</f>
        <v>152000</v>
      </c>
      <c r="E92" s="16">
        <f>SUM('Posebni dio'!E216+'Posebni dio'!E229)</f>
        <v>151254.88</v>
      </c>
      <c r="F92" s="77">
        <f t="shared" si="2"/>
        <v>99.50978947368422</v>
      </c>
    </row>
    <row r="93" spans="1:6" ht="12">
      <c r="A93" s="14" t="s">
        <v>173</v>
      </c>
      <c r="B93" s="14" t="s">
        <v>176</v>
      </c>
      <c r="C93" s="15" t="s">
        <v>177</v>
      </c>
      <c r="D93" s="16">
        <f>SUM('Posebni dio'!D217)</f>
        <v>10000</v>
      </c>
      <c r="E93" s="16">
        <f>SUM('Posebni dio'!E217)</f>
        <v>0</v>
      </c>
      <c r="F93" s="77">
        <f t="shared" si="2"/>
        <v>0</v>
      </c>
    </row>
    <row r="94" spans="1:6" ht="12">
      <c r="A94" s="14"/>
      <c r="B94" s="7" t="s">
        <v>178</v>
      </c>
      <c r="C94" s="8" t="s">
        <v>179</v>
      </c>
      <c r="D94" s="9">
        <f>SUM(D95)</f>
        <v>344100</v>
      </c>
      <c r="E94" s="9">
        <f>SUM(E95)</f>
        <v>322395.1</v>
      </c>
      <c r="F94" s="78">
        <f t="shared" si="2"/>
        <v>93.69226968904387</v>
      </c>
    </row>
    <row r="95" spans="1:6" s="20" customFormat="1" ht="12">
      <c r="A95" s="17"/>
      <c r="B95" s="17" t="s">
        <v>180</v>
      </c>
      <c r="C95" s="18" t="s">
        <v>181</v>
      </c>
      <c r="D95" s="19">
        <f>SUM(D96)</f>
        <v>344100</v>
      </c>
      <c r="E95" s="19">
        <f>SUM(E96)</f>
        <v>322395.1</v>
      </c>
      <c r="F95" s="111">
        <f t="shared" si="2"/>
        <v>93.69226968904387</v>
      </c>
    </row>
    <row r="96" spans="1:6" ht="12">
      <c r="A96" s="14" t="s">
        <v>182</v>
      </c>
      <c r="B96" s="14" t="s">
        <v>183</v>
      </c>
      <c r="C96" s="15" t="s">
        <v>184</v>
      </c>
      <c r="D96" s="16">
        <f>SUM('Posebni dio'!D22+'Posebni dio'!D188+'Posebni dio'!D235+'Posebni dio'!D256+'Posebni dio'!D272+'Posebni dio'!D306)</f>
        <v>344100</v>
      </c>
      <c r="E96" s="16">
        <f>SUM('Posebni dio'!E22+'Posebni dio'!E188+'Posebni dio'!E235+'Posebni dio'!E256+'Posebni dio'!E272+'Posebni dio'!E306)</f>
        <v>322395.1</v>
      </c>
      <c r="F96" s="77">
        <f t="shared" si="2"/>
        <v>93.69226968904387</v>
      </c>
    </row>
    <row r="97" spans="1:6" ht="12">
      <c r="A97" s="14"/>
      <c r="B97" s="7" t="s">
        <v>185</v>
      </c>
      <c r="C97" s="8" t="s">
        <v>186</v>
      </c>
      <c r="D97" s="9">
        <f>SUM(D98+D112)</f>
        <v>4543300</v>
      </c>
      <c r="E97" s="9">
        <f>SUM(E98+E112)</f>
        <v>4528236.8100000005</v>
      </c>
      <c r="F97" s="78">
        <f t="shared" si="2"/>
        <v>99.66845266656397</v>
      </c>
    </row>
    <row r="98" spans="1:6" ht="12">
      <c r="A98" s="14"/>
      <c r="B98" s="7" t="s">
        <v>187</v>
      </c>
      <c r="C98" s="8" t="s">
        <v>188</v>
      </c>
      <c r="D98" s="9">
        <f>SUM(D99+D103+D108+D110)</f>
        <v>2813300</v>
      </c>
      <c r="E98" s="9">
        <f>SUM(E99+E103+E108+E110)</f>
        <v>2804928.06</v>
      </c>
      <c r="F98" s="78">
        <f t="shared" si="2"/>
        <v>99.70241566843208</v>
      </c>
    </row>
    <row r="99" spans="1:6" s="20" customFormat="1" ht="12">
      <c r="A99" s="17"/>
      <c r="B99" s="17" t="s">
        <v>189</v>
      </c>
      <c r="C99" s="18" t="s">
        <v>190</v>
      </c>
      <c r="D99" s="19">
        <f>SUM(D100:D102)</f>
        <v>2259000</v>
      </c>
      <c r="E99" s="19">
        <f>SUM(E100:E102)</f>
        <v>2254382.22</v>
      </c>
      <c r="F99" s="111">
        <f t="shared" si="2"/>
        <v>99.79558300132803</v>
      </c>
    </row>
    <row r="100" spans="1:6" ht="12">
      <c r="A100" s="14" t="s">
        <v>191</v>
      </c>
      <c r="B100" s="14" t="s">
        <v>192</v>
      </c>
      <c r="C100" s="15" t="s">
        <v>193</v>
      </c>
      <c r="D100" s="16">
        <f>SUM('Posebni dio'!D278)</f>
        <v>340000</v>
      </c>
      <c r="E100" s="16">
        <f>SUM('Posebni dio'!E278)</f>
        <v>339337.5</v>
      </c>
      <c r="F100" s="77">
        <f t="shared" si="2"/>
        <v>99.80514705882354</v>
      </c>
    </row>
    <row r="101" spans="1:6" ht="12">
      <c r="A101" s="14" t="s">
        <v>191</v>
      </c>
      <c r="B101" s="14" t="s">
        <v>194</v>
      </c>
      <c r="C101" s="15" t="s">
        <v>195</v>
      </c>
      <c r="D101" s="16">
        <f>SUM('Posebni dio'!D143)</f>
        <v>1469000</v>
      </c>
      <c r="E101" s="16">
        <f>SUM('Posebni dio'!E143)</f>
        <v>1468619.29</v>
      </c>
      <c r="F101" s="77">
        <f t="shared" si="2"/>
        <v>99.97408373042886</v>
      </c>
    </row>
    <row r="102" spans="1:6" ht="12">
      <c r="A102" s="14" t="s">
        <v>191</v>
      </c>
      <c r="B102" s="14" t="s">
        <v>196</v>
      </c>
      <c r="C102" s="15" t="s">
        <v>197</v>
      </c>
      <c r="D102" s="16">
        <f>SUM('Posebni dio'!D144,'Posebni dio'!D262)</f>
        <v>450000</v>
      </c>
      <c r="E102" s="16">
        <f>SUM('Posebni dio'!E144,'Posebni dio'!E262)</f>
        <v>446425.43</v>
      </c>
      <c r="F102" s="77">
        <f t="shared" si="2"/>
        <v>99.20565111111111</v>
      </c>
    </row>
    <row r="103" spans="1:6" s="20" customFormat="1" ht="12">
      <c r="A103" s="17"/>
      <c r="B103" s="17" t="s">
        <v>198</v>
      </c>
      <c r="C103" s="18" t="s">
        <v>199</v>
      </c>
      <c r="D103" s="19">
        <f>SUM(D104:D107)</f>
        <v>311300</v>
      </c>
      <c r="E103" s="19">
        <f>SUM(E104:E107)</f>
        <v>307580.53</v>
      </c>
      <c r="F103" s="111">
        <f t="shared" si="2"/>
        <v>98.8051814969483</v>
      </c>
    </row>
    <row r="104" spans="1:6" ht="12">
      <c r="A104" s="14">
        <v>1</v>
      </c>
      <c r="B104" s="14" t="s">
        <v>200</v>
      </c>
      <c r="C104" s="15" t="s">
        <v>201</v>
      </c>
      <c r="D104" s="16">
        <f>SUM('Posebni dio'!D89)</f>
        <v>0</v>
      </c>
      <c r="E104" s="16">
        <f>SUM('Posebni dio'!E89)</f>
        <v>0</v>
      </c>
      <c r="F104" s="77">
        <v>0</v>
      </c>
    </row>
    <row r="105" spans="1:6" ht="12">
      <c r="A105" s="14">
        <v>1</v>
      </c>
      <c r="B105" s="14" t="s">
        <v>202</v>
      </c>
      <c r="C105" s="15" t="s">
        <v>203</v>
      </c>
      <c r="D105" s="16">
        <f>SUM('Posebni dio'!D90)</f>
        <v>0</v>
      </c>
      <c r="E105" s="16">
        <f>SUM('Posebni dio'!E90)</f>
        <v>0</v>
      </c>
      <c r="F105" s="77">
        <v>0</v>
      </c>
    </row>
    <row r="106" spans="1:6" ht="12">
      <c r="A106" s="14">
        <v>1</v>
      </c>
      <c r="B106" s="14" t="s">
        <v>204</v>
      </c>
      <c r="C106" s="15" t="s">
        <v>205</v>
      </c>
      <c r="D106" s="16">
        <f>SUM('Posebni dio'!D91)</f>
        <v>10000</v>
      </c>
      <c r="E106" s="16">
        <f>SUM('Posebni dio'!E91)</f>
        <v>6425</v>
      </c>
      <c r="F106" s="77">
        <f t="shared" si="2"/>
        <v>64.25</v>
      </c>
    </row>
    <row r="107" spans="1:6" ht="12">
      <c r="A107" s="14">
        <v>1</v>
      </c>
      <c r="B107" s="14" t="s">
        <v>206</v>
      </c>
      <c r="C107" s="15" t="s">
        <v>207</v>
      </c>
      <c r="D107" s="16">
        <f>SUM('Posebni dio'!D209+'Posebni dio'!D296)</f>
        <v>301300</v>
      </c>
      <c r="E107" s="16">
        <f>SUM('Posebni dio'!E209+'Posebni dio'!E296)</f>
        <v>301155.53</v>
      </c>
      <c r="F107" s="77">
        <f t="shared" si="2"/>
        <v>99.95205111184866</v>
      </c>
    </row>
    <row r="108" spans="1:6" s="20" customFormat="1" ht="12">
      <c r="A108" s="17"/>
      <c r="B108" s="17" t="s">
        <v>208</v>
      </c>
      <c r="C108" s="18" t="s">
        <v>209</v>
      </c>
      <c r="D108" s="19">
        <f>SUM(D109)</f>
        <v>0</v>
      </c>
      <c r="E108" s="19">
        <f>SUM(E109)</f>
        <v>0</v>
      </c>
      <c r="F108" s="111">
        <v>0</v>
      </c>
    </row>
    <row r="109" spans="1:6" ht="12">
      <c r="A109" s="14">
        <v>1</v>
      </c>
      <c r="B109" s="14" t="s">
        <v>210</v>
      </c>
      <c r="C109" s="15" t="s">
        <v>211</v>
      </c>
      <c r="D109" s="16">
        <v>0</v>
      </c>
      <c r="E109" s="16">
        <v>0</v>
      </c>
      <c r="F109" s="77">
        <v>0</v>
      </c>
    </row>
    <row r="110" spans="1:6" s="20" customFormat="1" ht="12">
      <c r="A110" s="17"/>
      <c r="B110" s="17" t="s">
        <v>212</v>
      </c>
      <c r="C110" s="18" t="s">
        <v>213</v>
      </c>
      <c r="D110" s="19">
        <f>SUM(D111)</f>
        <v>243000</v>
      </c>
      <c r="E110" s="19">
        <f>SUM(E111)</f>
        <v>242965.31</v>
      </c>
      <c r="F110" s="111">
        <f t="shared" si="2"/>
        <v>99.98572427983538</v>
      </c>
    </row>
    <row r="111" spans="1:6" ht="12">
      <c r="A111" s="14" t="s">
        <v>214</v>
      </c>
      <c r="B111" s="14" t="s">
        <v>215</v>
      </c>
      <c r="C111" s="15" t="s">
        <v>216</v>
      </c>
      <c r="D111" s="16">
        <f>SUM('Posebni dio'!D146)</f>
        <v>243000</v>
      </c>
      <c r="E111" s="16">
        <f>SUM('Posebni dio'!E146)</f>
        <v>242965.31</v>
      </c>
      <c r="F111" s="77">
        <f t="shared" si="2"/>
        <v>99.98572427983538</v>
      </c>
    </row>
    <row r="112" spans="1:6" ht="12">
      <c r="A112" s="14"/>
      <c r="B112" s="7" t="s">
        <v>217</v>
      </c>
      <c r="C112" s="8" t="s">
        <v>218</v>
      </c>
      <c r="D112" s="9">
        <f>SUM(D113)</f>
        <v>1730000</v>
      </c>
      <c r="E112" s="9">
        <f>SUM(E113)</f>
        <v>1723308.75</v>
      </c>
      <c r="F112" s="78">
        <f t="shared" si="2"/>
        <v>99.61322254335259</v>
      </c>
    </row>
    <row r="113" spans="1:6" s="20" customFormat="1" ht="12">
      <c r="A113" s="17"/>
      <c r="B113" s="17" t="s">
        <v>219</v>
      </c>
      <c r="C113" s="18" t="s">
        <v>220</v>
      </c>
      <c r="D113" s="19">
        <f>SUM(D114)</f>
        <v>1730000</v>
      </c>
      <c r="E113" s="19">
        <f>SUM(E114)</f>
        <v>1723308.75</v>
      </c>
      <c r="F113" s="111">
        <f t="shared" si="2"/>
        <v>99.61322254335259</v>
      </c>
    </row>
    <row r="114" spans="1:6" ht="12">
      <c r="A114" s="14" t="s">
        <v>221</v>
      </c>
      <c r="B114" s="14" t="s">
        <v>222</v>
      </c>
      <c r="C114" s="15" t="s">
        <v>220</v>
      </c>
      <c r="D114" s="16">
        <f>SUM('Posebni dio'!D137)</f>
        <v>1730000</v>
      </c>
      <c r="E114" s="16">
        <f>SUM('Posebni dio'!E137)</f>
        <v>1723308.75</v>
      </c>
      <c r="F114" s="77">
        <f t="shared" si="2"/>
        <v>99.61322254335259</v>
      </c>
    </row>
  </sheetData>
  <sheetProtection selectLockedCells="1" selectUnlockedCells="1"/>
  <mergeCells count="1">
    <mergeCell ref="A2:C2"/>
  </mergeCells>
  <printOptions/>
  <pageMargins left="0.7479166666666667" right="0.7479166666666667" top="0.9840277777777777" bottom="0.9840277777777777" header="0.5" footer="0.5118055555555555"/>
  <pageSetup horizontalDpi="600" verticalDpi="600" orientation="landscape" paperSize="9" r:id="rId1"/>
  <headerFooter alignWithMargins="0">
    <oddHeader>&amp;C&amp;"MS Sans Serif,Bold"&amp;12IZVJEŠĆE O IZVRŠENJU PRORAČUNA OPĆINE VRBJE ZA 2019. GODINU
I. OPĆI DIO&amp;RStrana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32.421875" style="0" customWidth="1"/>
    <col min="2" max="2" width="15.421875" style="0" customWidth="1"/>
    <col min="3" max="4" width="13.7109375" style="0" customWidth="1"/>
    <col min="5" max="5" width="5.28125" style="0" customWidth="1"/>
  </cols>
  <sheetData>
    <row r="1" spans="1:5" ht="20.25">
      <c r="A1" s="115" t="s">
        <v>300</v>
      </c>
      <c r="B1" s="116"/>
      <c r="C1" s="199"/>
      <c r="D1" s="199"/>
      <c r="E1" s="116"/>
    </row>
    <row r="2" spans="1:5" ht="20.25">
      <c r="A2" s="200" t="s">
        <v>323</v>
      </c>
      <c r="B2" s="200"/>
      <c r="C2" s="200"/>
      <c r="D2" s="200"/>
      <c r="E2" s="200"/>
    </row>
    <row r="3" spans="1:5" ht="15">
      <c r="A3" s="201" t="s">
        <v>324</v>
      </c>
      <c r="B3" s="201"/>
      <c r="C3" s="201"/>
      <c r="D3" s="201"/>
      <c r="E3" s="201"/>
    </row>
    <row r="4" spans="1:5" ht="15">
      <c r="A4" s="202" t="s">
        <v>376</v>
      </c>
      <c r="B4" s="202"/>
      <c r="C4" s="202"/>
      <c r="D4" s="202"/>
      <c r="E4" s="202"/>
    </row>
    <row r="5" spans="1:5" ht="15">
      <c r="A5" s="202" t="s">
        <v>325</v>
      </c>
      <c r="B5" s="202"/>
      <c r="C5" s="202"/>
      <c r="D5" s="202"/>
      <c r="E5" s="202"/>
    </row>
    <row r="6" spans="1:5" ht="33.75">
      <c r="A6" s="191" t="s">
        <v>337</v>
      </c>
      <c r="B6" s="192"/>
      <c r="C6" s="119" t="s">
        <v>326</v>
      </c>
      <c r="D6" s="119" t="s">
        <v>394</v>
      </c>
      <c r="E6" s="120" t="s">
        <v>327</v>
      </c>
    </row>
    <row r="7" spans="1:5" ht="12.75">
      <c r="A7" s="190" t="s">
        <v>328</v>
      </c>
      <c r="B7" s="190"/>
      <c r="C7" s="121" t="s">
        <v>329</v>
      </c>
      <c r="D7" s="121" t="s">
        <v>330</v>
      </c>
      <c r="E7" s="122" t="s">
        <v>331</v>
      </c>
    </row>
    <row r="8" spans="1:5" ht="20.25" customHeight="1">
      <c r="A8" s="193" t="s">
        <v>332</v>
      </c>
      <c r="B8" s="194"/>
      <c r="C8" s="124">
        <f>SUM(C9,C11)</f>
        <v>7458530</v>
      </c>
      <c r="D8" s="124">
        <f>SUM(D9,D11)</f>
        <v>7066213.999999998</v>
      </c>
      <c r="E8" s="129">
        <f>SUM(D8/C8)*100</f>
        <v>94.74003590519845</v>
      </c>
    </row>
    <row r="9" spans="1:5" ht="20.25" customHeight="1">
      <c r="A9" s="195" t="s">
        <v>333</v>
      </c>
      <c r="B9" s="196"/>
      <c r="C9" s="125">
        <f>SUM(C10)</f>
        <v>167800</v>
      </c>
      <c r="D9" s="125">
        <f>SUM(D10)</f>
        <v>116506.42</v>
      </c>
      <c r="E9" s="129">
        <f>SUM(D9/C9)*100</f>
        <v>69.43171632896306</v>
      </c>
    </row>
    <row r="10" spans="1:5" ht="20.25" customHeight="1">
      <c r="A10" s="197" t="s">
        <v>334</v>
      </c>
      <c r="B10" s="198"/>
      <c r="C10" s="126">
        <f>'Posebni dio'!D5</f>
        <v>167800</v>
      </c>
      <c r="D10" s="126">
        <f>'Posebni dio'!E5</f>
        <v>116506.42</v>
      </c>
      <c r="E10" s="129">
        <f>SUM(D10/C10)*100</f>
        <v>69.43171632896306</v>
      </c>
    </row>
    <row r="11" spans="1:5" ht="20.25" customHeight="1">
      <c r="A11" s="195" t="s">
        <v>335</v>
      </c>
      <c r="B11" s="196"/>
      <c r="C11" s="127">
        <f>SUM(C12)</f>
        <v>7290730</v>
      </c>
      <c r="D11" s="127">
        <f>SUM(D12)</f>
        <v>6949707.579999998</v>
      </c>
      <c r="E11" s="129">
        <f>SUM(D11/C11)*100</f>
        <v>95.32252024145727</v>
      </c>
    </row>
    <row r="12" spans="1:5" ht="20.25" customHeight="1">
      <c r="A12" s="197" t="s">
        <v>336</v>
      </c>
      <c r="B12" s="198"/>
      <c r="C12" s="128">
        <f>'Posebni dio'!D39</f>
        <v>7290730</v>
      </c>
      <c r="D12" s="128">
        <f>'Posebni dio'!E39</f>
        <v>6949707.579999998</v>
      </c>
      <c r="E12" s="130">
        <f>SUM(D12/C12)*100</f>
        <v>95.32252024145727</v>
      </c>
    </row>
  </sheetData>
  <sheetProtection/>
  <mergeCells count="12">
    <mergeCell ref="A12:B12"/>
    <mergeCell ref="C1:D1"/>
    <mergeCell ref="A2:E2"/>
    <mergeCell ref="A3:E3"/>
    <mergeCell ref="A4:E4"/>
    <mergeCell ref="A5:E5"/>
    <mergeCell ref="A7:B7"/>
    <mergeCell ref="A6:B6"/>
    <mergeCell ref="A8:B8"/>
    <mergeCell ref="A9:B9"/>
    <mergeCell ref="A10:B10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6"/>
  <sheetViews>
    <sheetView zoomScalePageLayoutView="0" workbookViewId="0" topLeftCell="A82">
      <selection activeCell="C115" sqref="C115"/>
    </sheetView>
  </sheetViews>
  <sheetFormatPr defaultColWidth="9.140625" defaultRowHeight="12.75"/>
  <cols>
    <col min="1" max="1" width="7.421875" style="0" customWidth="1"/>
    <col min="2" max="2" width="46.00390625" style="0" customWidth="1"/>
    <col min="3" max="3" width="12.00390625" style="0" customWidth="1"/>
    <col min="4" max="4" width="13.57421875" style="0" customWidth="1"/>
    <col min="5" max="5" width="7.57421875" style="76" customWidth="1"/>
  </cols>
  <sheetData>
    <row r="1" spans="1:5" ht="20.25">
      <c r="A1" s="115" t="s">
        <v>300</v>
      </c>
      <c r="B1" s="116"/>
      <c r="C1" s="199"/>
      <c r="D1" s="199"/>
      <c r="E1" s="151"/>
    </row>
    <row r="2" spans="1:5" ht="20.25">
      <c r="A2" s="200" t="s">
        <v>323</v>
      </c>
      <c r="B2" s="200"/>
      <c r="C2" s="200"/>
      <c r="D2" s="200"/>
      <c r="E2" s="200"/>
    </row>
    <row r="3" spans="1:5" ht="15">
      <c r="A3" s="201" t="s">
        <v>324</v>
      </c>
      <c r="B3" s="201"/>
      <c r="C3" s="201"/>
      <c r="D3" s="201"/>
      <c r="E3" s="201"/>
    </row>
    <row r="4" spans="1:5" ht="15">
      <c r="A4" s="202" t="s">
        <v>376</v>
      </c>
      <c r="B4" s="202"/>
      <c r="C4" s="202"/>
      <c r="D4" s="202"/>
      <c r="E4" s="202"/>
    </row>
    <row r="5" spans="1:5" ht="15">
      <c r="A5" s="202" t="s">
        <v>338</v>
      </c>
      <c r="B5" s="202"/>
      <c r="C5" s="202"/>
      <c r="D5" s="202"/>
      <c r="E5" s="202"/>
    </row>
    <row r="6" spans="1:5" ht="33.75">
      <c r="A6" s="117" t="s">
        <v>339</v>
      </c>
      <c r="B6" s="118" t="s">
        <v>340</v>
      </c>
      <c r="C6" s="119" t="s">
        <v>341</v>
      </c>
      <c r="D6" s="119" t="s">
        <v>394</v>
      </c>
      <c r="E6" s="152" t="s">
        <v>327</v>
      </c>
    </row>
    <row r="7" spans="1:5" ht="12.75">
      <c r="A7" s="190" t="s">
        <v>328</v>
      </c>
      <c r="B7" s="190"/>
      <c r="C7" s="121" t="s">
        <v>329</v>
      </c>
      <c r="D7" s="121" t="s">
        <v>330</v>
      </c>
      <c r="E7" s="153" t="s">
        <v>331</v>
      </c>
    </row>
    <row r="8" spans="1:5" ht="12.75" customHeight="1">
      <c r="A8" s="203" t="s">
        <v>332</v>
      </c>
      <c r="B8" s="204"/>
      <c r="C8" s="124">
        <f>SUM(C9,C22)</f>
        <v>7458530</v>
      </c>
      <c r="D8" s="124">
        <f>SUM(D9,D22)</f>
        <v>7066214</v>
      </c>
      <c r="E8" s="154">
        <f>SUM(D8/C8)*100</f>
        <v>94.74003590519847</v>
      </c>
    </row>
    <row r="9" spans="1:5" ht="12.75" customHeight="1">
      <c r="A9" s="205" t="s">
        <v>333</v>
      </c>
      <c r="B9" s="206"/>
      <c r="C9" s="125">
        <f>SUM(C10)</f>
        <v>167800</v>
      </c>
      <c r="D9" s="125">
        <f>SUM(D10)</f>
        <v>116506.42</v>
      </c>
      <c r="E9" s="154">
        <f aca="true" t="shared" si="0" ref="E9:E72">SUM(D9/C9)*100</f>
        <v>69.43171632896306</v>
      </c>
    </row>
    <row r="10" spans="1:5" ht="12.75" customHeight="1">
      <c r="A10" s="207" t="s">
        <v>342</v>
      </c>
      <c r="B10" s="208"/>
      <c r="C10" s="126">
        <f>SUM(C11)</f>
        <v>167800</v>
      </c>
      <c r="D10" s="126">
        <f>SUM(D11)</f>
        <v>116506.42</v>
      </c>
      <c r="E10" s="154">
        <f t="shared" si="0"/>
        <v>69.43171632896306</v>
      </c>
    </row>
    <row r="11" spans="1:5" ht="12.75" customHeight="1">
      <c r="A11" s="131">
        <v>3</v>
      </c>
      <c r="B11" s="132" t="s">
        <v>77</v>
      </c>
      <c r="C11" s="125">
        <f>SUM(C12,C19)</f>
        <v>167800</v>
      </c>
      <c r="D11" s="125">
        <f>SUM(D12,D19)</f>
        <v>116506.42</v>
      </c>
      <c r="E11" s="154">
        <f t="shared" si="0"/>
        <v>69.43171632896306</v>
      </c>
    </row>
    <row r="12" spans="1:5" ht="12.75" customHeight="1">
      <c r="A12" s="122">
        <v>32</v>
      </c>
      <c r="B12" s="123" t="s">
        <v>96</v>
      </c>
      <c r="C12" s="125">
        <f>SUM(C16+C13)</f>
        <v>160000</v>
      </c>
      <c r="D12" s="125">
        <f>SUM(D16+D13)</f>
        <v>108806.42</v>
      </c>
      <c r="E12" s="154">
        <f t="shared" si="0"/>
        <v>68.0040125</v>
      </c>
    </row>
    <row r="13" spans="1:5" ht="12.75" customHeight="1">
      <c r="A13" s="122">
        <v>323</v>
      </c>
      <c r="B13" s="123" t="s">
        <v>120</v>
      </c>
      <c r="C13" s="125">
        <f>SUM(C14:C15)</f>
        <v>50000</v>
      </c>
      <c r="D13" s="125">
        <f>SUM(D14:D15)</f>
        <v>45720</v>
      </c>
      <c r="E13" s="154">
        <f t="shared" si="0"/>
        <v>91.44</v>
      </c>
    </row>
    <row r="14" spans="1:5" ht="12.75" customHeight="1">
      <c r="A14" s="133">
        <v>3233</v>
      </c>
      <c r="B14" s="134" t="s">
        <v>343</v>
      </c>
      <c r="C14" s="126">
        <f>'Posebni dio'!D12</f>
        <v>50000</v>
      </c>
      <c r="D14" s="126">
        <f>'Posebni dio'!E12</f>
        <v>45720</v>
      </c>
      <c r="E14" s="154">
        <f t="shared" si="0"/>
        <v>91.44</v>
      </c>
    </row>
    <row r="15" spans="1:5" ht="12.75" customHeight="1">
      <c r="A15" s="133">
        <v>3235</v>
      </c>
      <c r="B15" s="134" t="s">
        <v>130</v>
      </c>
      <c r="C15" s="126">
        <f>'Posebni dio'!D13</f>
        <v>0</v>
      </c>
      <c r="D15" s="126">
        <f>'Posebni dio'!E13</f>
        <v>0</v>
      </c>
      <c r="E15" s="154">
        <v>0</v>
      </c>
    </row>
    <row r="16" spans="1:5" ht="12.75" customHeight="1">
      <c r="A16" s="122">
        <v>329</v>
      </c>
      <c r="B16" s="123" t="s">
        <v>140</v>
      </c>
      <c r="C16" s="125">
        <f>SUM(C17:C18)</f>
        <v>110000</v>
      </c>
      <c r="D16" s="125">
        <f>SUM(D17:D18)</f>
        <v>63086.42</v>
      </c>
      <c r="E16" s="154">
        <f t="shared" si="0"/>
        <v>57.35129090909091</v>
      </c>
    </row>
    <row r="17" spans="1:5" ht="12.75" customHeight="1">
      <c r="A17" s="135">
        <v>3291</v>
      </c>
      <c r="B17" s="136" t="s">
        <v>344</v>
      </c>
      <c r="C17" s="137">
        <f>'Posebni dio'!D15</f>
        <v>30000</v>
      </c>
      <c r="D17" s="137">
        <f>'Posebni dio'!E15</f>
        <v>9919.89</v>
      </c>
      <c r="E17" s="154">
        <f t="shared" si="0"/>
        <v>33.0663</v>
      </c>
    </row>
    <row r="18" spans="1:5" ht="12.75" customHeight="1">
      <c r="A18" s="138">
        <v>3299</v>
      </c>
      <c r="B18" s="136" t="s">
        <v>345</v>
      </c>
      <c r="C18" s="137">
        <f>'Posebni dio'!D16</f>
        <v>80000</v>
      </c>
      <c r="D18" s="137">
        <f>'Posebni dio'!E16</f>
        <v>53166.53</v>
      </c>
      <c r="E18" s="154">
        <f t="shared" si="0"/>
        <v>66.4581625</v>
      </c>
    </row>
    <row r="19" spans="1:5" ht="12.75" customHeight="1">
      <c r="A19" s="122">
        <v>38</v>
      </c>
      <c r="B19" s="123" t="s">
        <v>179</v>
      </c>
      <c r="C19" s="125">
        <f>SUM(C20)</f>
        <v>7800</v>
      </c>
      <c r="D19" s="125">
        <f>SUM(D20)</f>
        <v>7700</v>
      </c>
      <c r="E19" s="154">
        <f t="shared" si="0"/>
        <v>98.71794871794873</v>
      </c>
    </row>
    <row r="20" spans="1:5" ht="12.75" customHeight="1">
      <c r="A20" s="122">
        <v>381</v>
      </c>
      <c r="B20" s="123" t="s">
        <v>181</v>
      </c>
      <c r="C20" s="125">
        <f>SUM(C21:C21)</f>
        <v>7800</v>
      </c>
      <c r="D20" s="125">
        <f>SUM(D21:D21)</f>
        <v>7700</v>
      </c>
      <c r="E20" s="154">
        <f t="shared" si="0"/>
        <v>98.71794871794873</v>
      </c>
    </row>
    <row r="21" spans="1:5" ht="12.75" customHeight="1">
      <c r="A21" s="138">
        <v>3811</v>
      </c>
      <c r="B21" s="136" t="s">
        <v>184</v>
      </c>
      <c r="C21" s="126">
        <f>'Posebni dio'!D22</f>
        <v>7800</v>
      </c>
      <c r="D21" s="126">
        <f>'Posebni dio'!E22</f>
        <v>7700</v>
      </c>
      <c r="E21" s="154">
        <f t="shared" si="0"/>
        <v>98.71794871794873</v>
      </c>
    </row>
    <row r="22" spans="1:5" ht="12.75" customHeight="1">
      <c r="A22" s="209" t="s">
        <v>335</v>
      </c>
      <c r="B22" s="210"/>
      <c r="C22" s="127">
        <f>SUM(C23)</f>
        <v>7290730</v>
      </c>
      <c r="D22" s="127">
        <f>SUM(D23)</f>
        <v>6949707.58</v>
      </c>
      <c r="E22" s="154">
        <f t="shared" si="0"/>
        <v>95.32252024145731</v>
      </c>
    </row>
    <row r="23" spans="1:5" ht="12.75" customHeight="1">
      <c r="A23" s="207" t="s">
        <v>346</v>
      </c>
      <c r="B23" s="208"/>
      <c r="C23" s="128">
        <f>SUM(C24,C77,C93)</f>
        <v>7290730</v>
      </c>
      <c r="D23" s="128">
        <f>SUM(D24,D77,D93)</f>
        <v>6949707.58</v>
      </c>
      <c r="E23" s="154">
        <f t="shared" si="0"/>
        <v>95.32252024145731</v>
      </c>
    </row>
    <row r="24" spans="1:5" ht="12.75" customHeight="1">
      <c r="A24" s="131">
        <v>3</v>
      </c>
      <c r="B24" s="132" t="s">
        <v>77</v>
      </c>
      <c r="C24" s="139">
        <f>SUM(C25,C33,C60+C65+C70+C74)</f>
        <v>2747430</v>
      </c>
      <c r="D24" s="139">
        <f>SUM(D25,D33,D60+D65+D70+D74)</f>
        <v>2421470.77</v>
      </c>
      <c r="E24" s="154">
        <f t="shared" si="0"/>
        <v>88.13584950299007</v>
      </c>
    </row>
    <row r="25" spans="1:5" ht="12.75" customHeight="1">
      <c r="A25" s="122">
        <v>31</v>
      </c>
      <c r="B25" s="123" t="s">
        <v>79</v>
      </c>
      <c r="C25" s="140">
        <f>SUM(C26,C28,C30)</f>
        <v>454500</v>
      </c>
      <c r="D25" s="140">
        <f>SUM(D26,D28,D30)</f>
        <v>402716.22</v>
      </c>
      <c r="E25" s="154">
        <f t="shared" si="0"/>
        <v>88.6064290429043</v>
      </c>
    </row>
    <row r="26" spans="1:5" ht="12.75" customHeight="1">
      <c r="A26" s="122">
        <v>311</v>
      </c>
      <c r="B26" s="141" t="s">
        <v>82</v>
      </c>
      <c r="C26" s="140">
        <f>SUM(C27)</f>
        <v>374500</v>
      </c>
      <c r="D26" s="140">
        <f>SUM(D27)</f>
        <v>334899.57999999996</v>
      </c>
      <c r="E26" s="154">
        <f t="shared" si="0"/>
        <v>89.42578905206942</v>
      </c>
    </row>
    <row r="27" spans="1:5" ht="12.75" customHeight="1">
      <c r="A27" s="138">
        <v>3111</v>
      </c>
      <c r="B27" s="136" t="s">
        <v>84</v>
      </c>
      <c r="C27" s="128">
        <f>'Posebni dio'!D46+'Posebni dio'!D223</f>
        <v>374500</v>
      </c>
      <c r="D27" s="128">
        <f>'Posebni dio'!E46+'Posebni dio'!E223</f>
        <v>334899.57999999996</v>
      </c>
      <c r="E27" s="154">
        <f t="shared" si="0"/>
        <v>89.42578905206942</v>
      </c>
    </row>
    <row r="28" spans="1:5" ht="12.75" customHeight="1">
      <c r="A28" s="142">
        <v>312</v>
      </c>
      <c r="B28" s="143" t="s">
        <v>88</v>
      </c>
      <c r="C28" s="127">
        <f>SUM(C29)</f>
        <v>12300</v>
      </c>
      <c r="D28" s="127">
        <f>SUM(D29)</f>
        <v>12200</v>
      </c>
      <c r="E28" s="154">
        <f t="shared" si="0"/>
        <v>99.1869918699187</v>
      </c>
    </row>
    <row r="29" spans="1:5" ht="12.75" customHeight="1">
      <c r="A29" s="138">
        <v>3121</v>
      </c>
      <c r="B29" s="144" t="s">
        <v>88</v>
      </c>
      <c r="C29" s="128">
        <f>'Posebni dio'!D48</f>
        <v>12300</v>
      </c>
      <c r="D29" s="128">
        <f>'Posebni dio'!E48</f>
        <v>12200</v>
      </c>
      <c r="E29" s="154">
        <f t="shared" si="0"/>
        <v>99.1869918699187</v>
      </c>
    </row>
    <row r="30" spans="1:5" ht="12.75" customHeight="1">
      <c r="A30" s="142">
        <v>313</v>
      </c>
      <c r="B30" s="145" t="s">
        <v>347</v>
      </c>
      <c r="C30" s="127">
        <f>SUM(C31:C32)</f>
        <v>67700</v>
      </c>
      <c r="D30" s="127">
        <f>SUM(D31:D32)</f>
        <v>55616.64</v>
      </c>
      <c r="E30" s="154">
        <f t="shared" si="0"/>
        <v>82.15161004431314</v>
      </c>
    </row>
    <row r="31" spans="1:5" ht="12.75" customHeight="1">
      <c r="A31" s="138">
        <v>3132</v>
      </c>
      <c r="B31" s="144" t="s">
        <v>348</v>
      </c>
      <c r="C31" s="128">
        <f>'Posebni dio'!D50+'Posebni dio'!D225</f>
        <v>65700</v>
      </c>
      <c r="D31" s="128">
        <f>'Posebni dio'!E50+'Posebni dio'!E225</f>
        <v>54962.45</v>
      </c>
      <c r="E31" s="154">
        <f t="shared" si="0"/>
        <v>83.65669710806696</v>
      </c>
    </row>
    <row r="32" spans="1:5" ht="12.75" customHeight="1">
      <c r="A32" s="138">
        <v>3133</v>
      </c>
      <c r="B32" s="144" t="s">
        <v>349</v>
      </c>
      <c r="C32" s="128">
        <f>'Posebni dio'!D51+'Posebni dio'!D226</f>
        <v>2000</v>
      </c>
      <c r="D32" s="128">
        <f>'Posebni dio'!E51+'Posebni dio'!E226</f>
        <v>654.19</v>
      </c>
      <c r="E32" s="154">
        <f t="shared" si="0"/>
        <v>32.709500000000006</v>
      </c>
    </row>
    <row r="33" spans="1:5" ht="12.75" customHeight="1">
      <c r="A33" s="122">
        <v>32</v>
      </c>
      <c r="B33" s="123" t="s">
        <v>96</v>
      </c>
      <c r="C33" s="140">
        <f>SUM(C34,C38,C44,C54)</f>
        <v>1679510</v>
      </c>
      <c r="D33" s="140">
        <f>SUM(D34,D38,D44,D54)</f>
        <v>1450005.12</v>
      </c>
      <c r="E33" s="154">
        <f t="shared" si="0"/>
        <v>86.33500961589988</v>
      </c>
    </row>
    <row r="34" spans="1:5" ht="12.75" customHeight="1">
      <c r="A34" s="122">
        <v>321</v>
      </c>
      <c r="B34" s="123" t="s">
        <v>350</v>
      </c>
      <c r="C34" s="140">
        <f>SUM(C35:C37)</f>
        <v>11000</v>
      </c>
      <c r="D34" s="140">
        <f>SUM(D35:D37)</f>
        <v>3492</v>
      </c>
      <c r="E34" s="154">
        <f t="shared" si="0"/>
        <v>31.745454545454542</v>
      </c>
    </row>
    <row r="35" spans="1:5" ht="12.75" customHeight="1">
      <c r="A35" s="138">
        <v>3211</v>
      </c>
      <c r="B35" s="136" t="s">
        <v>351</v>
      </c>
      <c r="C35" s="128">
        <f>'Posebni dio'!D54</f>
        <v>5000</v>
      </c>
      <c r="D35" s="128">
        <f>'Posebni dio'!E54</f>
        <v>1592</v>
      </c>
      <c r="E35" s="154">
        <f t="shared" si="0"/>
        <v>31.840000000000003</v>
      </c>
    </row>
    <row r="36" spans="1:5" ht="12.75" customHeight="1">
      <c r="A36" s="138">
        <v>3213</v>
      </c>
      <c r="B36" s="136" t="s">
        <v>103</v>
      </c>
      <c r="C36" s="128">
        <f>'Posebni dio'!D55</f>
        <v>5000</v>
      </c>
      <c r="D36" s="128">
        <f>'Posebni dio'!E55</f>
        <v>1100</v>
      </c>
      <c r="E36" s="154">
        <f t="shared" si="0"/>
        <v>22</v>
      </c>
    </row>
    <row r="37" spans="1:5" ht="12.75" customHeight="1">
      <c r="A37" s="138">
        <v>3214</v>
      </c>
      <c r="B37" s="136" t="s">
        <v>105</v>
      </c>
      <c r="C37" s="128">
        <f>'Posebni dio'!D56</f>
        <v>1000</v>
      </c>
      <c r="D37" s="128">
        <f>'Posebni dio'!E56</f>
        <v>800</v>
      </c>
      <c r="E37" s="154">
        <f t="shared" si="0"/>
        <v>80</v>
      </c>
    </row>
    <row r="38" spans="1:5" ht="12.75" customHeight="1">
      <c r="A38" s="142">
        <v>322</v>
      </c>
      <c r="B38" s="143" t="s">
        <v>107</v>
      </c>
      <c r="C38" s="127">
        <f>SUM(C39:C43)</f>
        <v>451660</v>
      </c>
      <c r="D38" s="127">
        <f>SUM(D39:D43)</f>
        <v>426099.96</v>
      </c>
      <c r="E38" s="154">
        <f t="shared" si="0"/>
        <v>94.34086702386752</v>
      </c>
    </row>
    <row r="39" spans="1:5" ht="12.75" customHeight="1">
      <c r="A39" s="138">
        <v>3221</v>
      </c>
      <c r="B39" s="146" t="s">
        <v>352</v>
      </c>
      <c r="C39" s="128">
        <f>'Posebni dio'!D62</f>
        <v>10000</v>
      </c>
      <c r="D39" s="128">
        <f>'Posebni dio'!E62</f>
        <v>7758.89</v>
      </c>
      <c r="E39" s="154">
        <f t="shared" si="0"/>
        <v>77.58890000000001</v>
      </c>
    </row>
    <row r="40" spans="1:5" ht="12.75" customHeight="1">
      <c r="A40" s="138">
        <v>3223</v>
      </c>
      <c r="B40" s="146" t="s">
        <v>112</v>
      </c>
      <c r="C40" s="128">
        <f>'Posebni dio'!D63+'Posebni dio'!D98+'Posebni dio'!D114+'Posebni dio'!D122+'Posebni dio'!D195+'Posebni dio'!D242</f>
        <v>205600</v>
      </c>
      <c r="D40" s="128">
        <f>'Posebni dio'!E63+'Posebni dio'!E98+'Posebni dio'!E114+'Posebni dio'!E122+'Posebni dio'!E195+'Posebni dio'!E242</f>
        <v>204224.95</v>
      </c>
      <c r="E40" s="154">
        <f t="shared" si="0"/>
        <v>99.3312013618677</v>
      </c>
    </row>
    <row r="41" spans="1:5" ht="12.75" customHeight="1">
      <c r="A41" s="138">
        <v>3224</v>
      </c>
      <c r="B41" s="146" t="s">
        <v>353</v>
      </c>
      <c r="C41" s="128">
        <f>'Posebni dio'!D64+'Posebni dio'!D99+'Posebni dio'!D108+'Posebni dio'!D123+'Posebni dio'!D185+'Posebni dio'!D196+'Posebni dio'!D243+'Posebni dio'!D269+'Posebni dio'!D285</f>
        <v>199360</v>
      </c>
      <c r="D41" s="128">
        <f>'Posebni dio'!E64+'Posebni dio'!E99+'Posebni dio'!E108+'Posebni dio'!E123+'Posebni dio'!E185+'Posebni dio'!E196+'Posebni dio'!E243+'Posebni dio'!E269+'Posebni dio'!E285</f>
        <v>182211.75</v>
      </c>
      <c r="E41" s="154">
        <f t="shared" si="0"/>
        <v>91.39834971910112</v>
      </c>
    </row>
    <row r="42" spans="1:5" ht="12.75" customHeight="1">
      <c r="A42" s="138">
        <v>3225</v>
      </c>
      <c r="B42" s="146" t="s">
        <v>354</v>
      </c>
      <c r="C42" s="128">
        <f>'Posebni dio'!D65+'Posebni dio'!D197</f>
        <v>25000</v>
      </c>
      <c r="D42" s="128">
        <f>'Posebni dio'!E65+'Posebni dio'!E197</f>
        <v>20210.37</v>
      </c>
      <c r="E42" s="154">
        <f t="shared" si="0"/>
        <v>80.84148</v>
      </c>
    </row>
    <row r="43" spans="1:5" ht="12.75" customHeight="1">
      <c r="A43" s="138">
        <v>3227</v>
      </c>
      <c r="B43" s="146" t="s">
        <v>118</v>
      </c>
      <c r="C43" s="128">
        <f>'Posebni dio'!D198</f>
        <v>11700</v>
      </c>
      <c r="D43" s="128">
        <f>'Posebni dio'!E198</f>
        <v>11694</v>
      </c>
      <c r="E43" s="154">
        <f t="shared" si="0"/>
        <v>99.94871794871794</v>
      </c>
    </row>
    <row r="44" spans="1:5" ht="12.75" customHeight="1">
      <c r="A44" s="142">
        <v>323</v>
      </c>
      <c r="B44" s="147" t="s">
        <v>120</v>
      </c>
      <c r="C44" s="127">
        <f>SUM(C45:C53)</f>
        <v>1092600</v>
      </c>
      <c r="D44" s="127">
        <f>SUM(D45:D53)</f>
        <v>956844.0499999999</v>
      </c>
      <c r="E44" s="154">
        <f t="shared" si="0"/>
        <v>87.57496339007871</v>
      </c>
    </row>
    <row r="45" spans="1:5" ht="12.75" customHeight="1">
      <c r="A45" s="138">
        <v>3231</v>
      </c>
      <c r="B45" s="136" t="s">
        <v>355</v>
      </c>
      <c r="C45" s="128">
        <f>'Posebni dio'!D245+'Posebni dio'!D67</f>
        <v>40000</v>
      </c>
      <c r="D45" s="128">
        <f>'Posebni dio'!E245+'Posebni dio'!E67</f>
        <v>20700.51</v>
      </c>
      <c r="E45" s="154">
        <f t="shared" si="0"/>
        <v>51.751275</v>
      </c>
    </row>
    <row r="46" spans="1:5" ht="12.75" customHeight="1">
      <c r="A46" s="138">
        <v>3232</v>
      </c>
      <c r="B46" s="136" t="s">
        <v>356</v>
      </c>
      <c r="C46" s="128">
        <f>'Posebni dio'!D68+'Posebni dio'!D101+'Posebni dio'!D116+'Posebni dio'!D125+'Posebni dio'!D200+'Posebni dio'!D246</f>
        <v>128200</v>
      </c>
      <c r="D46" s="128">
        <f>'Posebni dio'!E68+'Posebni dio'!E101+'Posebni dio'!E116+'Posebni dio'!E125+'Posebni dio'!E200+'Posebni dio'!E246</f>
        <v>122289.71</v>
      </c>
      <c r="E46" s="154">
        <f t="shared" si="0"/>
        <v>95.38978939157566</v>
      </c>
    </row>
    <row r="47" spans="1:5" ht="12.75" customHeight="1">
      <c r="A47" s="138">
        <v>3233</v>
      </c>
      <c r="B47" s="136" t="s">
        <v>343</v>
      </c>
      <c r="C47" s="128">
        <f>'Posebni dio'!D69+'Posebni dio'!D201</f>
        <v>33000</v>
      </c>
      <c r="D47" s="128">
        <f>'Posebni dio'!E69+'Posebni dio'!E201</f>
        <v>22255</v>
      </c>
      <c r="E47" s="154">
        <f t="shared" si="0"/>
        <v>67.43939393939394</v>
      </c>
    </row>
    <row r="48" spans="1:5" ht="12.75" customHeight="1">
      <c r="A48" s="138">
        <v>3234</v>
      </c>
      <c r="B48" s="136" t="s">
        <v>357</v>
      </c>
      <c r="C48" s="128">
        <f>'Posebni dio'!D70+'Posebni dio'!D102+'Posebni dio'!D159+'Posebni dio'!D247</f>
        <v>221900</v>
      </c>
      <c r="D48" s="128">
        <f>'Posebni dio'!E70+'Posebni dio'!E102+'Posebni dio'!E159+'Posebni dio'!E247</f>
        <v>208409.16999999998</v>
      </c>
      <c r="E48" s="154">
        <f t="shared" si="0"/>
        <v>93.92031095087877</v>
      </c>
    </row>
    <row r="49" spans="1:5" ht="12.75" customHeight="1">
      <c r="A49" s="138">
        <v>3235</v>
      </c>
      <c r="B49" s="136" t="s">
        <v>130</v>
      </c>
      <c r="C49" s="128">
        <f>'Posebni dio'!D248</f>
        <v>5000</v>
      </c>
      <c r="D49" s="128">
        <f>'Posebni dio'!E248</f>
        <v>0</v>
      </c>
      <c r="E49" s="154">
        <f t="shared" si="0"/>
        <v>0</v>
      </c>
    </row>
    <row r="50" spans="1:5" ht="12.75" customHeight="1">
      <c r="A50" s="138">
        <v>3236</v>
      </c>
      <c r="B50" s="136" t="s">
        <v>132</v>
      </c>
      <c r="C50" s="128">
        <f>'Posebni dio'!D160</f>
        <v>0</v>
      </c>
      <c r="D50" s="128">
        <f>'Posebni dio'!E160</f>
        <v>0</v>
      </c>
      <c r="E50" s="154">
        <v>0</v>
      </c>
    </row>
    <row r="51" spans="1:5" ht="12.75" customHeight="1">
      <c r="A51" s="138">
        <v>3237</v>
      </c>
      <c r="B51" s="136" t="s">
        <v>358</v>
      </c>
      <c r="C51" s="128">
        <f>'Posebni dio'!D71+'Posebni dio'!D131+'Posebni dio'!D169+'Posebni dio'!D202+'Posebni dio'!D287</f>
        <v>500500</v>
      </c>
      <c r="D51" s="128">
        <f>'Posebni dio'!E71+'Posebni dio'!E131+'Posebni dio'!E169+'Posebni dio'!E202+'Posebni dio'!E287</f>
        <v>490979.09</v>
      </c>
      <c r="E51" s="154">
        <f t="shared" si="0"/>
        <v>98.09772027972028</v>
      </c>
    </row>
    <row r="52" spans="1:5" ht="12.75" customHeight="1">
      <c r="A52" s="138">
        <v>3238</v>
      </c>
      <c r="B52" s="136" t="s">
        <v>136</v>
      </c>
      <c r="C52" s="128">
        <f>'Posebni dio'!D72</f>
        <v>51000</v>
      </c>
      <c r="D52" s="128">
        <f>'Posebni dio'!E72</f>
        <v>42000</v>
      </c>
      <c r="E52" s="154">
        <f t="shared" si="0"/>
        <v>82.35294117647058</v>
      </c>
    </row>
    <row r="53" spans="1:5" ht="12.75" customHeight="1">
      <c r="A53" s="138">
        <v>3239</v>
      </c>
      <c r="B53" s="136" t="s">
        <v>138</v>
      </c>
      <c r="C53" s="128">
        <f>'Posebni dio'!D73+'Posebni dio'!D203</f>
        <v>113000</v>
      </c>
      <c r="D53" s="128">
        <f>'Posebni dio'!E73+'Posebni dio'!E203</f>
        <v>50210.57</v>
      </c>
      <c r="E53" s="154">
        <f t="shared" si="0"/>
        <v>44.43413274336283</v>
      </c>
    </row>
    <row r="54" spans="1:5" ht="12.75" customHeight="1">
      <c r="A54" s="142">
        <v>329</v>
      </c>
      <c r="B54" s="143" t="s">
        <v>140</v>
      </c>
      <c r="C54" s="127">
        <f>SUM(C55:C59)</f>
        <v>124250</v>
      </c>
      <c r="D54" s="127">
        <f>SUM(D55:D59)</f>
        <v>63569.11</v>
      </c>
      <c r="E54" s="154">
        <f t="shared" si="0"/>
        <v>51.1622615694165</v>
      </c>
    </row>
    <row r="55" spans="1:5" ht="12.75" customHeight="1">
      <c r="A55" s="138">
        <v>3292</v>
      </c>
      <c r="B55" s="136" t="s">
        <v>144</v>
      </c>
      <c r="C55" s="128">
        <f>'Posebni dio'!D75</f>
        <v>11200</v>
      </c>
      <c r="D55" s="128">
        <f>'Posebni dio'!E75</f>
        <v>11181.57</v>
      </c>
      <c r="E55" s="154">
        <f t="shared" si="0"/>
        <v>99.83544642857143</v>
      </c>
    </row>
    <row r="56" spans="1:5" ht="12.75" customHeight="1">
      <c r="A56" s="138">
        <v>3293</v>
      </c>
      <c r="B56" s="136" t="s">
        <v>146</v>
      </c>
      <c r="C56" s="128">
        <f>'Posebni dio'!D76+'Posebni dio'!D152+'Posebni dio'!D250</f>
        <v>25700</v>
      </c>
      <c r="D56" s="128">
        <f>'Posebni dio'!E76+'Posebni dio'!E152+'Posebni dio'!E250</f>
        <v>15679.6</v>
      </c>
      <c r="E56" s="154">
        <f t="shared" si="0"/>
        <v>61.01011673151751</v>
      </c>
    </row>
    <row r="57" spans="1:5" ht="12.75" customHeight="1">
      <c r="A57" s="138">
        <v>3294</v>
      </c>
      <c r="B57" s="136" t="s">
        <v>148</v>
      </c>
      <c r="C57" s="128">
        <f>'Posebni dio'!D77</f>
        <v>2000</v>
      </c>
      <c r="D57" s="128">
        <f>'Posebni dio'!E77</f>
        <v>1500</v>
      </c>
      <c r="E57" s="154">
        <f t="shared" si="0"/>
        <v>75</v>
      </c>
    </row>
    <row r="58" spans="1:5" ht="12.75" customHeight="1">
      <c r="A58" s="138">
        <v>3295</v>
      </c>
      <c r="B58" s="136" t="s">
        <v>359</v>
      </c>
      <c r="C58" s="128">
        <f>'Posebni dio'!D78</f>
        <v>24800</v>
      </c>
      <c r="D58" s="128">
        <f>'Posebni dio'!E78</f>
        <v>24707.94</v>
      </c>
      <c r="E58" s="154">
        <f t="shared" si="0"/>
        <v>99.62879032258064</v>
      </c>
    </row>
    <row r="59" spans="1:5" ht="12.75" customHeight="1">
      <c r="A59" s="138">
        <v>3299</v>
      </c>
      <c r="B59" s="136" t="s">
        <v>360</v>
      </c>
      <c r="C59" s="128">
        <f>'Posebni dio'!D179+'Posebni dio'!D303</f>
        <v>60550</v>
      </c>
      <c r="D59" s="128">
        <f>'Posebni dio'!E179+'Posebni dio'!E303</f>
        <v>10500</v>
      </c>
      <c r="E59" s="154">
        <f t="shared" si="0"/>
        <v>17.341040462427745</v>
      </c>
    </row>
    <row r="60" spans="1:5" ht="12.75" customHeight="1">
      <c r="A60" s="122">
        <v>34</v>
      </c>
      <c r="B60" s="123" t="s">
        <v>361</v>
      </c>
      <c r="C60" s="140">
        <f>SUM(C61)</f>
        <v>19720</v>
      </c>
      <c r="D60" s="140">
        <f>SUM(D61)</f>
        <v>7501.21</v>
      </c>
      <c r="E60" s="154">
        <f t="shared" si="0"/>
        <v>38.03859026369169</v>
      </c>
    </row>
    <row r="61" spans="1:5" ht="12.75" customHeight="1">
      <c r="A61" s="122">
        <v>343</v>
      </c>
      <c r="B61" s="123" t="s">
        <v>362</v>
      </c>
      <c r="C61" s="140">
        <f>SUM(C62:C64)</f>
        <v>19720</v>
      </c>
      <c r="D61" s="140">
        <f>SUM(D62:D64)</f>
        <v>7501.21</v>
      </c>
      <c r="E61" s="154">
        <f t="shared" si="0"/>
        <v>38.03859026369169</v>
      </c>
    </row>
    <row r="62" spans="1:5" ht="12.75" customHeight="1">
      <c r="A62" s="138">
        <v>3431</v>
      </c>
      <c r="B62" s="136" t="s">
        <v>362</v>
      </c>
      <c r="C62" s="128">
        <f>'Posebni dio'!D81</f>
        <v>7220</v>
      </c>
      <c r="D62" s="128">
        <f>'Posebni dio'!E81</f>
        <v>7215.79</v>
      </c>
      <c r="E62" s="154">
        <f t="shared" si="0"/>
        <v>99.94168975069252</v>
      </c>
    </row>
    <row r="63" spans="1:5" ht="12.75" customHeight="1">
      <c r="A63" s="138">
        <v>3433</v>
      </c>
      <c r="B63" s="136" t="s">
        <v>160</v>
      </c>
      <c r="C63" s="128">
        <f>'Posebni dio'!D82</f>
        <v>1000</v>
      </c>
      <c r="D63" s="128">
        <f>'Posebni dio'!E82</f>
        <v>94</v>
      </c>
      <c r="E63" s="154">
        <f t="shared" si="0"/>
        <v>9.4</v>
      </c>
    </row>
    <row r="64" spans="1:5" ht="12.75" customHeight="1">
      <c r="A64" s="138">
        <v>3434</v>
      </c>
      <c r="B64" s="136" t="s">
        <v>162</v>
      </c>
      <c r="C64" s="128">
        <f>'Posebni dio'!D83+'Posebni dio'!D172+'Posebni dio'!D253</f>
        <v>11500</v>
      </c>
      <c r="D64" s="128">
        <f>'Posebni dio'!E83+'Posebni dio'!E172+'Posebni dio'!E253</f>
        <v>191.42</v>
      </c>
      <c r="E64" s="154">
        <f t="shared" si="0"/>
        <v>1.6645217391304348</v>
      </c>
    </row>
    <row r="65" spans="1:5" ht="12.75" customHeight="1">
      <c r="A65" s="142">
        <v>36</v>
      </c>
      <c r="B65" s="143" t="s">
        <v>363</v>
      </c>
      <c r="C65" s="127">
        <f>SUM(C66,C68)</f>
        <v>95400</v>
      </c>
      <c r="D65" s="127">
        <f>SUM(D66,D68)</f>
        <v>95298.23999999999</v>
      </c>
      <c r="E65" s="154">
        <f t="shared" si="0"/>
        <v>99.89333333333332</v>
      </c>
    </row>
    <row r="66" spans="1:5" ht="12.75" customHeight="1">
      <c r="A66" s="142">
        <v>363</v>
      </c>
      <c r="B66" s="143" t="s">
        <v>317</v>
      </c>
      <c r="C66" s="127">
        <f>SUM(C67)</f>
        <v>17400</v>
      </c>
      <c r="D66" s="127">
        <f>SUM(D67)</f>
        <v>17316.81</v>
      </c>
      <c r="E66" s="154"/>
    </row>
    <row r="67" spans="1:5" s="156" customFormat="1" ht="12.75" customHeight="1">
      <c r="A67" s="138">
        <v>3631</v>
      </c>
      <c r="B67" s="136" t="s">
        <v>317</v>
      </c>
      <c r="C67" s="128">
        <f>'Posebni dio'!D163</f>
        <v>17400</v>
      </c>
      <c r="D67" s="128">
        <f>'Posebni dio'!E163</f>
        <v>17316.81</v>
      </c>
      <c r="E67" s="155"/>
    </row>
    <row r="68" spans="1:5" ht="12.75" customHeight="1">
      <c r="A68" s="142">
        <v>366</v>
      </c>
      <c r="B68" s="143" t="s">
        <v>364</v>
      </c>
      <c r="C68" s="127">
        <f>SUM(C69)</f>
        <v>78000</v>
      </c>
      <c r="D68" s="127">
        <f>SUM(D69)</f>
        <v>77981.43</v>
      </c>
      <c r="E68" s="154">
        <f t="shared" si="0"/>
        <v>99.9761923076923</v>
      </c>
    </row>
    <row r="69" spans="1:5" ht="12.75" customHeight="1">
      <c r="A69" s="138">
        <v>3661</v>
      </c>
      <c r="B69" s="136" t="s">
        <v>365</v>
      </c>
      <c r="C69" s="128">
        <f>'Posebni dio'!D290</f>
        <v>78000</v>
      </c>
      <c r="D69" s="128">
        <f>'Posebni dio'!E290</f>
        <v>77981.43</v>
      </c>
      <c r="E69" s="154">
        <f t="shared" si="0"/>
        <v>99.9761923076923</v>
      </c>
    </row>
    <row r="70" spans="1:5" ht="12.75" customHeight="1">
      <c r="A70" s="142">
        <v>37</v>
      </c>
      <c r="B70" s="143" t="s">
        <v>366</v>
      </c>
      <c r="C70" s="125">
        <f>SUM(C71)</f>
        <v>162000</v>
      </c>
      <c r="D70" s="125">
        <f>SUM(D71)</f>
        <v>151254.88</v>
      </c>
      <c r="E70" s="154">
        <f t="shared" si="0"/>
        <v>93.36720987654321</v>
      </c>
    </row>
    <row r="71" spans="1:5" ht="12.75" customHeight="1">
      <c r="A71" s="142">
        <v>372</v>
      </c>
      <c r="B71" s="143" t="s">
        <v>366</v>
      </c>
      <c r="C71" s="127">
        <f>SUM(C72:C73)</f>
        <v>162000</v>
      </c>
      <c r="D71" s="127">
        <f>SUM(D72:D73)</f>
        <v>151254.88</v>
      </c>
      <c r="E71" s="154">
        <f t="shared" si="0"/>
        <v>93.36720987654321</v>
      </c>
    </row>
    <row r="72" spans="1:5" ht="12.75" customHeight="1">
      <c r="A72" s="138">
        <v>3721</v>
      </c>
      <c r="B72" s="136" t="s">
        <v>175</v>
      </c>
      <c r="C72" s="128">
        <f>'Posebni dio'!D216+'Posebni dio'!D229</f>
        <v>152000</v>
      </c>
      <c r="D72" s="128">
        <f>'Posebni dio'!E216+'Posebni dio'!E229</f>
        <v>151254.88</v>
      </c>
      <c r="E72" s="154">
        <f t="shared" si="0"/>
        <v>99.50978947368422</v>
      </c>
    </row>
    <row r="73" spans="1:5" ht="12.75" customHeight="1">
      <c r="A73" s="138">
        <v>3722</v>
      </c>
      <c r="B73" s="136" t="s">
        <v>177</v>
      </c>
      <c r="C73" s="128">
        <f>'Posebni dio'!D217</f>
        <v>10000</v>
      </c>
      <c r="D73" s="128">
        <f>'Posebni dio'!E217</f>
        <v>0</v>
      </c>
      <c r="E73" s="154">
        <f aca="true" t="shared" si="1" ref="E73:E92">SUM(D73/C73)*100</f>
        <v>0</v>
      </c>
    </row>
    <row r="74" spans="1:5" ht="12.75" customHeight="1">
      <c r="A74" s="122">
        <v>38</v>
      </c>
      <c r="B74" s="123" t="s">
        <v>179</v>
      </c>
      <c r="C74" s="127">
        <f>SUM(C75)</f>
        <v>336300</v>
      </c>
      <c r="D74" s="127">
        <f>SUM(D75)</f>
        <v>314695.1</v>
      </c>
      <c r="E74" s="154">
        <f t="shared" si="1"/>
        <v>93.57570621468926</v>
      </c>
    </row>
    <row r="75" spans="1:5" ht="12.75" customHeight="1">
      <c r="A75" s="122">
        <v>381</v>
      </c>
      <c r="B75" s="123" t="s">
        <v>181</v>
      </c>
      <c r="C75" s="127">
        <f>SUM(C76)</f>
        <v>336300</v>
      </c>
      <c r="D75" s="127">
        <f>SUM(D76)</f>
        <v>314695.1</v>
      </c>
      <c r="E75" s="154">
        <f t="shared" si="1"/>
        <v>93.57570621468926</v>
      </c>
    </row>
    <row r="76" spans="1:5" ht="12.75" customHeight="1">
      <c r="A76" s="138">
        <v>3811</v>
      </c>
      <c r="B76" s="136" t="s">
        <v>184</v>
      </c>
      <c r="C76" s="128">
        <f>'Posebni dio'!D188+'Posebni dio'!D235+'Posebni dio'!D256+'Posebni dio'!D272+'Posebni dio'!D306</f>
        <v>336300</v>
      </c>
      <c r="D76" s="128">
        <f>'Posebni dio'!E188+'Posebni dio'!E235+'Posebni dio'!E256+'Posebni dio'!E272+'Posebni dio'!E306</f>
        <v>314695.1</v>
      </c>
      <c r="E76" s="154">
        <f t="shared" si="1"/>
        <v>93.57570621468926</v>
      </c>
    </row>
    <row r="77" spans="1:5" ht="12.75" customHeight="1">
      <c r="A77" s="131">
        <v>4</v>
      </c>
      <c r="B77" s="132" t="s">
        <v>186</v>
      </c>
      <c r="C77" s="127">
        <f>SUM(C78,C90)</f>
        <v>4543300</v>
      </c>
      <c r="D77" s="127">
        <f>SUM(D78,D90)</f>
        <v>4528236.8100000005</v>
      </c>
      <c r="E77" s="154">
        <f t="shared" si="1"/>
        <v>99.66845266656397</v>
      </c>
    </row>
    <row r="78" spans="1:5" ht="12.75" customHeight="1">
      <c r="A78" s="122">
        <v>42</v>
      </c>
      <c r="B78" s="123" t="s">
        <v>367</v>
      </c>
      <c r="C78" s="127">
        <f>SUM(C79,C83,C88)</f>
        <v>2813300</v>
      </c>
      <c r="D78" s="127">
        <f>SUM(D79,D83,D88)</f>
        <v>2804928.06</v>
      </c>
      <c r="E78" s="154">
        <f t="shared" si="1"/>
        <v>99.70241566843208</v>
      </c>
    </row>
    <row r="79" spans="1:5" ht="12.75" customHeight="1">
      <c r="A79" s="122">
        <v>421</v>
      </c>
      <c r="B79" s="123" t="s">
        <v>190</v>
      </c>
      <c r="C79" s="127">
        <f>SUM(C80:C82)</f>
        <v>2259000</v>
      </c>
      <c r="D79" s="127">
        <f>SUM(D80:D82)</f>
        <v>2254382.22</v>
      </c>
      <c r="E79" s="154">
        <f t="shared" si="1"/>
        <v>99.79558300132803</v>
      </c>
    </row>
    <row r="80" spans="1:5" ht="12.75" customHeight="1">
      <c r="A80" s="133">
        <v>4212</v>
      </c>
      <c r="B80" s="134" t="s">
        <v>193</v>
      </c>
      <c r="C80" s="128">
        <f>'Posebni dio'!D278</f>
        <v>340000</v>
      </c>
      <c r="D80" s="128">
        <f>'Posebni dio'!E278</f>
        <v>339337.5</v>
      </c>
      <c r="E80" s="154">
        <f t="shared" si="1"/>
        <v>99.80514705882354</v>
      </c>
    </row>
    <row r="81" spans="1:5" ht="12.75" customHeight="1">
      <c r="A81" s="133">
        <v>4213</v>
      </c>
      <c r="B81" s="136" t="s">
        <v>368</v>
      </c>
      <c r="C81" s="128">
        <f>'Posebni dio'!D143</f>
        <v>1469000</v>
      </c>
      <c r="D81" s="128">
        <f>'Posebni dio'!E143</f>
        <v>1468619.29</v>
      </c>
      <c r="E81" s="154">
        <f t="shared" si="1"/>
        <v>99.97408373042886</v>
      </c>
    </row>
    <row r="82" spans="1:5" ht="12.75" customHeight="1">
      <c r="A82" s="133">
        <v>4214</v>
      </c>
      <c r="B82" s="136" t="s">
        <v>197</v>
      </c>
      <c r="C82" s="128">
        <f>'Posebni dio'!D144+'Posebni dio'!D262</f>
        <v>450000</v>
      </c>
      <c r="D82" s="128">
        <f>'Posebni dio'!E144+'Posebni dio'!E262</f>
        <v>446425.43</v>
      </c>
      <c r="E82" s="154">
        <f t="shared" si="1"/>
        <v>99.20565111111111</v>
      </c>
    </row>
    <row r="83" spans="1:5" ht="12.75" customHeight="1">
      <c r="A83" s="122">
        <v>422</v>
      </c>
      <c r="B83" s="123" t="s">
        <v>199</v>
      </c>
      <c r="C83" s="148">
        <f>SUM(C84:C87)</f>
        <v>311300</v>
      </c>
      <c r="D83" s="148">
        <f>SUM(D84:D87)</f>
        <v>307580.53</v>
      </c>
      <c r="E83" s="154">
        <f t="shared" si="1"/>
        <v>98.8051814969483</v>
      </c>
    </row>
    <row r="84" spans="1:5" ht="12.75" customHeight="1">
      <c r="A84" s="138">
        <v>4221</v>
      </c>
      <c r="B84" s="136" t="s">
        <v>201</v>
      </c>
      <c r="C84" s="128">
        <f>'Posebni dio'!D89</f>
        <v>0</v>
      </c>
      <c r="D84" s="128">
        <f>'Posebni dio'!E89</f>
        <v>0</v>
      </c>
      <c r="E84" s="154" t="e">
        <f t="shared" si="1"/>
        <v>#DIV/0!</v>
      </c>
    </row>
    <row r="85" spans="1:5" ht="15" customHeight="1">
      <c r="A85" s="138">
        <v>4222</v>
      </c>
      <c r="B85" s="136" t="s">
        <v>203</v>
      </c>
      <c r="C85" s="128">
        <f>'Posebni dio'!D90</f>
        <v>0</v>
      </c>
      <c r="D85" s="128">
        <f>'Posebni dio'!E90</f>
        <v>0</v>
      </c>
      <c r="E85" s="154" t="e">
        <f t="shared" si="1"/>
        <v>#DIV/0!</v>
      </c>
    </row>
    <row r="86" spans="1:5" ht="12.75" customHeight="1">
      <c r="A86" s="138">
        <v>4223</v>
      </c>
      <c r="B86" s="136" t="s">
        <v>205</v>
      </c>
      <c r="C86" s="128">
        <f>'Posebni dio'!D91</f>
        <v>10000</v>
      </c>
      <c r="D86" s="128">
        <f>'Posebni dio'!E91</f>
        <v>6425</v>
      </c>
      <c r="E86" s="154">
        <f t="shared" si="1"/>
        <v>64.25</v>
      </c>
    </row>
    <row r="87" spans="1:5" ht="12.75" customHeight="1">
      <c r="A87" s="138">
        <v>4227</v>
      </c>
      <c r="B87" s="136" t="s">
        <v>207</v>
      </c>
      <c r="C87" s="128">
        <f>'Posebni dio'!D209+'Posebni dio'!D296</f>
        <v>301300</v>
      </c>
      <c r="D87" s="128">
        <f>'Posebni dio'!E209+'Posebni dio'!E296</f>
        <v>301155.53</v>
      </c>
      <c r="E87" s="154">
        <f t="shared" si="1"/>
        <v>99.95205111184866</v>
      </c>
    </row>
    <row r="88" spans="1:5" ht="12.75" customHeight="1">
      <c r="A88" s="142">
        <v>426</v>
      </c>
      <c r="B88" s="143" t="s">
        <v>369</v>
      </c>
      <c r="C88" s="127">
        <f>SUM(C89)</f>
        <v>243000</v>
      </c>
      <c r="D88" s="127">
        <f>SUM(D89)</f>
        <v>242965.31</v>
      </c>
      <c r="E88" s="154">
        <v>0</v>
      </c>
    </row>
    <row r="89" spans="1:5" ht="12.75" customHeight="1">
      <c r="A89" s="138">
        <v>4264</v>
      </c>
      <c r="B89" s="136" t="s">
        <v>370</v>
      </c>
      <c r="C89" s="128">
        <f>'Posebni dio'!D146</f>
        <v>243000</v>
      </c>
      <c r="D89" s="128">
        <f>'Posebni dio'!E146</f>
        <v>242965.31</v>
      </c>
      <c r="E89" s="154">
        <v>0</v>
      </c>
    </row>
    <row r="90" spans="1:5" ht="12.75" customHeight="1">
      <c r="A90" s="149">
        <v>45</v>
      </c>
      <c r="B90" s="150" t="s">
        <v>371</v>
      </c>
      <c r="C90" s="140">
        <f>SUM(C91)</f>
        <v>1730000</v>
      </c>
      <c r="D90" s="140">
        <f>SUM(D91)</f>
        <v>1723308.75</v>
      </c>
      <c r="E90" s="154">
        <f t="shared" si="1"/>
        <v>99.61322254335259</v>
      </c>
    </row>
    <row r="91" spans="1:5" ht="12.75" customHeight="1">
      <c r="A91" s="149">
        <v>451</v>
      </c>
      <c r="B91" s="150" t="s">
        <v>220</v>
      </c>
      <c r="C91" s="140">
        <f>SUM(C92)</f>
        <v>1730000</v>
      </c>
      <c r="D91" s="140">
        <f>SUM(D92)</f>
        <v>1723308.75</v>
      </c>
      <c r="E91" s="154">
        <f t="shared" si="1"/>
        <v>99.61322254335259</v>
      </c>
    </row>
    <row r="92" spans="1:5" ht="12.75" customHeight="1">
      <c r="A92" s="138">
        <v>4511</v>
      </c>
      <c r="B92" s="144" t="s">
        <v>220</v>
      </c>
      <c r="C92" s="128">
        <f>'Posebni dio'!D137</f>
        <v>1730000</v>
      </c>
      <c r="D92" s="128">
        <f>'Posebni dio'!E137</f>
        <v>1723308.75</v>
      </c>
      <c r="E92" s="154">
        <f t="shared" si="1"/>
        <v>99.61322254335259</v>
      </c>
    </row>
    <row r="93" spans="1:5" ht="12.75" customHeight="1">
      <c r="A93" s="142">
        <v>5</v>
      </c>
      <c r="B93" s="145" t="s">
        <v>372</v>
      </c>
      <c r="C93" s="125">
        <f aca="true" t="shared" si="2" ref="C93:D95">SUM(C94)</f>
        <v>0</v>
      </c>
      <c r="D93" s="125">
        <f t="shared" si="2"/>
        <v>0</v>
      </c>
      <c r="E93" s="154">
        <v>0</v>
      </c>
    </row>
    <row r="94" spans="1:5" ht="12.75" customHeight="1">
      <c r="A94" s="142">
        <v>54</v>
      </c>
      <c r="B94" s="145" t="s">
        <v>373</v>
      </c>
      <c r="C94" s="125">
        <f t="shared" si="2"/>
        <v>0</v>
      </c>
      <c r="D94" s="125">
        <f t="shared" si="2"/>
        <v>0</v>
      </c>
      <c r="E94" s="154">
        <v>0</v>
      </c>
    </row>
    <row r="95" spans="1:5" ht="12.75" customHeight="1">
      <c r="A95" s="142">
        <v>544</v>
      </c>
      <c r="B95" s="145" t="s">
        <v>374</v>
      </c>
      <c r="C95" s="127">
        <f t="shared" si="2"/>
        <v>0</v>
      </c>
      <c r="D95" s="127">
        <f t="shared" si="2"/>
        <v>0</v>
      </c>
      <c r="E95" s="154">
        <v>0</v>
      </c>
    </row>
    <row r="96" spans="1:5" ht="12.75" customHeight="1">
      <c r="A96" s="138">
        <v>5445</v>
      </c>
      <c r="B96" s="144" t="s">
        <v>375</v>
      </c>
      <c r="C96" s="128">
        <f>'[1]POS.DIO'!D81</f>
        <v>0</v>
      </c>
      <c r="D96" s="128">
        <f>'[1]POS.DIO'!E81</f>
        <v>0</v>
      </c>
      <c r="E96" s="154">
        <v>0</v>
      </c>
    </row>
  </sheetData>
  <sheetProtection/>
  <mergeCells count="11">
    <mergeCell ref="A8:B8"/>
    <mergeCell ref="A9:B9"/>
    <mergeCell ref="A10:B10"/>
    <mergeCell ref="A22:B22"/>
    <mergeCell ref="A23:B23"/>
    <mergeCell ref="C1:D1"/>
    <mergeCell ref="A2:E2"/>
    <mergeCell ref="A3:E3"/>
    <mergeCell ref="A4:E4"/>
    <mergeCell ref="A5:E5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0"/>
  <sheetViews>
    <sheetView workbookViewId="0" topLeftCell="A316">
      <selection activeCell="C337" sqref="C337"/>
    </sheetView>
  </sheetViews>
  <sheetFormatPr defaultColWidth="9.140625" defaultRowHeight="12.75"/>
  <cols>
    <col min="1" max="1" width="11.28125" style="0" customWidth="1"/>
    <col min="2" max="2" width="6.28125" style="0" customWidth="1"/>
    <col min="3" max="3" width="56.00390625" style="0" customWidth="1"/>
    <col min="4" max="4" width="12.8515625" style="3" customWidth="1"/>
    <col min="5" max="5" width="15.140625" style="61" customWidth="1"/>
    <col min="6" max="6" width="9.140625" style="88" customWidth="1"/>
  </cols>
  <sheetData>
    <row r="1" spans="3:4" ht="12.75">
      <c r="C1" s="229"/>
      <c r="D1" s="229"/>
    </row>
    <row r="2" spans="1:6" ht="12.75" thickBot="1">
      <c r="A2" s="230"/>
      <c r="B2" s="230"/>
      <c r="C2" s="230"/>
      <c r="D2" s="230"/>
      <c r="E2" s="230"/>
      <c r="F2" s="230"/>
    </row>
    <row r="3" spans="1:6" s="29" customFormat="1" ht="33" customHeight="1" thickBot="1">
      <c r="A3" s="39" t="s">
        <v>223</v>
      </c>
      <c r="B3" s="225" t="s">
        <v>224</v>
      </c>
      <c r="C3" s="225"/>
      <c r="D3" s="38" t="s">
        <v>3</v>
      </c>
      <c r="E3" s="79" t="s">
        <v>313</v>
      </c>
      <c r="F3" s="102" t="s">
        <v>320</v>
      </c>
    </row>
    <row r="4" spans="1:6" ht="12.75">
      <c r="A4" s="231" t="s">
        <v>225</v>
      </c>
      <c r="B4" s="231"/>
      <c r="C4" s="231"/>
      <c r="D4" s="105">
        <f>SUM(D5)</f>
        <v>167800</v>
      </c>
      <c r="E4" s="106">
        <f>SUM(E5)</f>
        <v>116506.42</v>
      </c>
      <c r="F4" s="104">
        <f>SUM(E4/D4)*100</f>
        <v>69.43171632896306</v>
      </c>
    </row>
    <row r="5" spans="1:6" ht="12.75">
      <c r="A5" s="15"/>
      <c r="B5" s="212" t="s">
        <v>226</v>
      </c>
      <c r="C5" s="212"/>
      <c r="D5" s="16">
        <f>SUM(D6)</f>
        <v>167800</v>
      </c>
      <c r="E5" s="81">
        <f>SUM(E6)</f>
        <v>116506.42</v>
      </c>
      <c r="F5" s="89">
        <f aca="true" t="shared" si="0" ref="F5:F22">SUM(E5/D5)*100</f>
        <v>69.43171632896306</v>
      </c>
    </row>
    <row r="6" spans="1:6" ht="12.75">
      <c r="A6" s="214" t="s">
        <v>227</v>
      </c>
      <c r="B6" s="214"/>
      <c r="C6" s="214"/>
      <c r="D6" s="94">
        <f>SUM(D8+D18)</f>
        <v>167800</v>
      </c>
      <c r="E6" s="96">
        <f>SUM(E8+E18)</f>
        <v>116506.42</v>
      </c>
      <c r="F6" s="97">
        <f t="shared" si="0"/>
        <v>69.43171632896306</v>
      </c>
    </row>
    <row r="7" spans="1:6" s="23" customFormat="1" ht="13.5">
      <c r="A7" s="215" t="s">
        <v>228</v>
      </c>
      <c r="B7" s="215"/>
      <c r="C7" s="215"/>
      <c r="D7" s="22">
        <f aca="true" t="shared" si="1" ref="D7:E9">SUM(D8)</f>
        <v>160000</v>
      </c>
      <c r="E7" s="82">
        <f t="shared" si="1"/>
        <v>108806.42</v>
      </c>
      <c r="F7" s="86">
        <f t="shared" si="0"/>
        <v>68.0040125</v>
      </c>
    </row>
    <row r="8" spans="1:6" ht="12.75">
      <c r="A8" s="216" t="s">
        <v>229</v>
      </c>
      <c r="B8" s="216"/>
      <c r="C8" s="216"/>
      <c r="D8" s="9">
        <f t="shared" si="1"/>
        <v>160000</v>
      </c>
      <c r="E8" s="83">
        <f t="shared" si="1"/>
        <v>108806.42</v>
      </c>
      <c r="F8" s="90">
        <f t="shared" si="0"/>
        <v>68.0040125</v>
      </c>
    </row>
    <row r="9" spans="1:6" s="13" customFormat="1" ht="12.75">
      <c r="A9" s="10" t="s">
        <v>76</v>
      </c>
      <c r="B9" s="211" t="s">
        <v>77</v>
      </c>
      <c r="C9" s="211"/>
      <c r="D9" s="12">
        <f t="shared" si="1"/>
        <v>160000</v>
      </c>
      <c r="E9" s="84">
        <f t="shared" si="1"/>
        <v>108806.42</v>
      </c>
      <c r="F9" s="91">
        <f t="shared" si="0"/>
        <v>68.0040125</v>
      </c>
    </row>
    <row r="10" spans="1:6" s="13" customFormat="1" ht="12.75">
      <c r="A10" s="10" t="s">
        <v>95</v>
      </c>
      <c r="B10" s="211" t="s">
        <v>96</v>
      </c>
      <c r="C10" s="211"/>
      <c r="D10" s="12">
        <f>SUM(D11+D14)</f>
        <v>160000</v>
      </c>
      <c r="E10" s="84">
        <f>SUM(E11+E14)</f>
        <v>108806.42</v>
      </c>
      <c r="F10" s="91">
        <f t="shared" si="0"/>
        <v>68.0040125</v>
      </c>
    </row>
    <row r="11" spans="1:6" s="13" customFormat="1" ht="12.75">
      <c r="A11" s="10" t="s">
        <v>119</v>
      </c>
      <c r="B11" s="211" t="s">
        <v>120</v>
      </c>
      <c r="C11" s="211"/>
      <c r="D11" s="12">
        <f>SUM(D12+D13)</f>
        <v>50000</v>
      </c>
      <c r="E11" s="84">
        <f>SUM(E12+E13)</f>
        <v>45720</v>
      </c>
      <c r="F11" s="91">
        <f t="shared" si="0"/>
        <v>91.44</v>
      </c>
    </row>
    <row r="12" spans="1:6" ht="12.75">
      <c r="A12" s="24" t="s">
        <v>125</v>
      </c>
      <c r="B12" s="212" t="s">
        <v>230</v>
      </c>
      <c r="C12" s="212"/>
      <c r="D12" s="16">
        <v>50000</v>
      </c>
      <c r="E12" s="80">
        <v>45720</v>
      </c>
      <c r="F12" s="89">
        <f t="shared" si="0"/>
        <v>91.44</v>
      </c>
    </row>
    <row r="13" spans="1:6" ht="12.75">
      <c r="A13" s="24" t="s">
        <v>129</v>
      </c>
      <c r="B13" s="212" t="s">
        <v>231</v>
      </c>
      <c r="C13" s="212"/>
      <c r="D13" s="16">
        <v>0</v>
      </c>
      <c r="E13" s="80">
        <v>0</v>
      </c>
      <c r="F13" s="89">
        <v>0</v>
      </c>
    </row>
    <row r="14" spans="1:6" s="13" customFormat="1" ht="12.75">
      <c r="A14" s="10" t="s">
        <v>139</v>
      </c>
      <c r="B14" s="211" t="s">
        <v>140</v>
      </c>
      <c r="C14" s="211"/>
      <c r="D14" s="12">
        <f>SUM(D15+D16)</f>
        <v>110000</v>
      </c>
      <c r="E14" s="84">
        <f>SUM(E15+E16)</f>
        <v>63086.42</v>
      </c>
      <c r="F14" s="91">
        <f t="shared" si="0"/>
        <v>57.35129090909091</v>
      </c>
    </row>
    <row r="15" spans="1:6" ht="12.75">
      <c r="A15" s="24" t="s">
        <v>141</v>
      </c>
      <c r="B15" s="212" t="s">
        <v>142</v>
      </c>
      <c r="C15" s="212"/>
      <c r="D15" s="16">
        <v>30000</v>
      </c>
      <c r="E15" s="80">
        <v>9919.89</v>
      </c>
      <c r="F15" s="89">
        <f t="shared" si="0"/>
        <v>33.0663</v>
      </c>
    </row>
    <row r="16" spans="1:6" ht="12.75" customHeight="1">
      <c r="A16" s="24" t="s">
        <v>152</v>
      </c>
      <c r="B16" s="226" t="s">
        <v>232</v>
      </c>
      <c r="C16" s="226"/>
      <c r="D16" s="16">
        <v>80000</v>
      </c>
      <c r="E16" s="80">
        <v>53166.53</v>
      </c>
      <c r="F16" s="89">
        <f t="shared" si="0"/>
        <v>66.4581625</v>
      </c>
    </row>
    <row r="17" spans="1:6" ht="12.75" customHeight="1">
      <c r="A17" s="215" t="s">
        <v>228</v>
      </c>
      <c r="B17" s="215"/>
      <c r="C17" s="215"/>
      <c r="D17" s="22">
        <f aca="true" t="shared" si="2" ref="D17:E21">SUM(D18)</f>
        <v>7800</v>
      </c>
      <c r="E17" s="82">
        <f t="shared" si="2"/>
        <v>7700</v>
      </c>
      <c r="F17" s="87">
        <f t="shared" si="0"/>
        <v>98.71794871794873</v>
      </c>
    </row>
    <row r="18" spans="1:6" ht="12.75" customHeight="1">
      <c r="A18" s="216" t="s">
        <v>233</v>
      </c>
      <c r="B18" s="216"/>
      <c r="C18" s="216"/>
      <c r="D18" s="9">
        <f t="shared" si="2"/>
        <v>7800</v>
      </c>
      <c r="E18" s="83">
        <f t="shared" si="2"/>
        <v>7700</v>
      </c>
      <c r="F18" s="90">
        <f t="shared" si="0"/>
        <v>98.71794871794873</v>
      </c>
    </row>
    <row r="19" spans="1:6" s="23" customFormat="1" ht="13.5">
      <c r="A19" s="24" t="s">
        <v>76</v>
      </c>
      <c r="B19" s="212" t="s">
        <v>77</v>
      </c>
      <c r="C19" s="212"/>
      <c r="D19" s="19">
        <f t="shared" si="2"/>
        <v>7800</v>
      </c>
      <c r="E19" s="85">
        <f t="shared" si="2"/>
        <v>7700</v>
      </c>
      <c r="F19" s="91">
        <f t="shared" si="0"/>
        <v>98.71794871794873</v>
      </c>
    </row>
    <row r="20" spans="1:6" ht="12.75">
      <c r="A20" s="24" t="s">
        <v>178</v>
      </c>
      <c r="B20" s="212" t="s">
        <v>179</v>
      </c>
      <c r="C20" s="212"/>
      <c r="D20" s="19">
        <f t="shared" si="2"/>
        <v>7800</v>
      </c>
      <c r="E20" s="85">
        <f t="shared" si="2"/>
        <v>7700</v>
      </c>
      <c r="F20" s="91">
        <f t="shared" si="0"/>
        <v>98.71794871794873</v>
      </c>
    </row>
    <row r="21" spans="1:6" ht="12.75">
      <c r="A21" s="24" t="s">
        <v>180</v>
      </c>
      <c r="B21" s="212" t="s">
        <v>181</v>
      </c>
      <c r="C21" s="212"/>
      <c r="D21" s="19">
        <f t="shared" si="2"/>
        <v>7800</v>
      </c>
      <c r="E21" s="85">
        <f t="shared" si="2"/>
        <v>7700</v>
      </c>
      <c r="F21" s="91">
        <f t="shared" si="0"/>
        <v>98.71794871794873</v>
      </c>
    </row>
    <row r="22" spans="1:6" ht="12.75">
      <c r="A22" s="24" t="s">
        <v>183</v>
      </c>
      <c r="B22" s="212" t="s">
        <v>184</v>
      </c>
      <c r="C22" s="212"/>
      <c r="D22" s="16">
        <v>7800</v>
      </c>
      <c r="E22" s="81">
        <v>7700</v>
      </c>
      <c r="F22" s="89">
        <f t="shared" si="0"/>
        <v>98.71794871794873</v>
      </c>
    </row>
    <row r="23" spans="1:5" ht="12.75">
      <c r="A23" s="25"/>
      <c r="B23" s="26"/>
      <c r="C23" s="27"/>
      <c r="D23" s="28"/>
      <c r="E23" s="62"/>
    </row>
    <row r="24" spans="1:5" ht="12.75">
      <c r="A24" s="224"/>
      <c r="B24" s="224"/>
      <c r="C24" s="224"/>
      <c r="D24" s="28"/>
      <c r="E24" s="62"/>
    </row>
    <row r="25" spans="1:5" ht="12.75">
      <c r="A25" s="25"/>
      <c r="B25" s="25"/>
      <c r="C25" s="25"/>
      <c r="D25" s="28"/>
      <c r="E25" s="62"/>
    </row>
    <row r="26" spans="1:5" ht="12.75">
      <c r="A26" s="25"/>
      <c r="B26" s="25"/>
      <c r="C26" s="25"/>
      <c r="D26" s="28"/>
      <c r="E26" s="62"/>
    </row>
    <row r="27" spans="1:5" ht="12.75">
      <c r="A27" s="25"/>
      <c r="B27" s="25"/>
      <c r="C27" s="25"/>
      <c r="D27" s="28"/>
      <c r="E27" s="62"/>
    </row>
    <row r="28" spans="1:5" ht="12.75">
      <c r="A28" s="25"/>
      <c r="B28" s="25"/>
      <c r="C28" s="25"/>
      <c r="D28" s="28"/>
      <c r="E28" s="62"/>
    </row>
    <row r="29" spans="1:5" ht="12.75">
      <c r="A29" s="25"/>
      <c r="B29" s="25"/>
      <c r="C29" s="25"/>
      <c r="D29" s="28"/>
      <c r="E29" s="62"/>
    </row>
    <row r="30" spans="1:5" ht="12.75">
      <c r="A30" s="25"/>
      <c r="B30" s="25"/>
      <c r="C30" s="25"/>
      <c r="D30" s="28"/>
      <c r="E30" s="62"/>
    </row>
    <row r="31" spans="1:5" ht="12.75">
      <c r="A31" s="25"/>
      <c r="B31" s="25"/>
      <c r="C31" s="25"/>
      <c r="D31" s="28"/>
      <c r="E31" s="62"/>
    </row>
    <row r="32" spans="1:5" ht="12.75">
      <c r="A32" s="25"/>
      <c r="B32" s="25"/>
      <c r="C32" s="25"/>
      <c r="D32" s="28"/>
      <c r="E32" s="62"/>
    </row>
    <row r="33" spans="1:5" ht="12.75">
      <c r="A33" s="25"/>
      <c r="B33" s="25"/>
      <c r="C33" s="25"/>
      <c r="D33" s="28"/>
      <c r="E33" s="62"/>
    </row>
    <row r="34" spans="1:5" ht="12.75">
      <c r="A34" s="25"/>
      <c r="B34" s="25"/>
      <c r="C34" s="25"/>
      <c r="D34" s="28"/>
      <c r="E34" s="62"/>
    </row>
    <row r="35" spans="1:5" ht="12.75">
      <c r="A35" s="25"/>
      <c r="B35" s="25"/>
      <c r="C35" s="25"/>
      <c r="D35" s="28"/>
      <c r="E35" s="62"/>
    </row>
    <row r="36" spans="1:5" ht="13.5" thickBot="1">
      <c r="A36" s="25"/>
      <c r="B36" s="25"/>
      <c r="C36" s="25"/>
      <c r="D36" s="28"/>
      <c r="E36" s="62"/>
    </row>
    <row r="37" spans="1:6" s="29" customFormat="1" ht="33" customHeight="1" thickBot="1">
      <c r="A37" s="39" t="s">
        <v>223</v>
      </c>
      <c r="B37" s="225" t="s">
        <v>224</v>
      </c>
      <c r="C37" s="225"/>
      <c r="D37" s="38" t="s">
        <v>3</v>
      </c>
      <c r="E37" s="79" t="s">
        <v>299</v>
      </c>
      <c r="F37" s="101" t="s">
        <v>320</v>
      </c>
    </row>
    <row r="38" spans="1:6" ht="12.75">
      <c r="A38" s="211" t="s">
        <v>234</v>
      </c>
      <c r="B38" s="211"/>
      <c r="C38" s="211"/>
      <c r="D38" s="12">
        <f>SUM(D39)</f>
        <v>7290730</v>
      </c>
      <c r="E38" s="84">
        <f>SUM(E39)</f>
        <v>6949707.579999998</v>
      </c>
      <c r="F38" s="104">
        <f>SUM(E38/D38)*100</f>
        <v>95.32252024145727</v>
      </c>
    </row>
    <row r="39" spans="1:6" ht="14.25" customHeight="1">
      <c r="A39" s="15"/>
      <c r="B39" s="212" t="s">
        <v>235</v>
      </c>
      <c r="C39" s="212"/>
      <c r="D39" s="16">
        <f>SUM(D40+D92+D153+D173+D189+D210+D236+D263+D279+D297)</f>
        <v>7290730</v>
      </c>
      <c r="E39" s="81">
        <f>SUM(E40+E92+E153+E173+E189+E210+E236+E263+E279+E297)</f>
        <v>6949707.579999998</v>
      </c>
      <c r="F39" s="89">
        <f aca="true" t="shared" si="3" ref="F39:F102">SUM(E39/D39)*100</f>
        <v>95.32252024145727</v>
      </c>
    </row>
    <row r="40" spans="1:6" ht="12.75">
      <c r="A40" s="223" t="s">
        <v>227</v>
      </c>
      <c r="B40" s="223"/>
      <c r="C40" s="223"/>
      <c r="D40" s="94">
        <f>SUM(D42+D58+D85)</f>
        <v>812180</v>
      </c>
      <c r="E40" s="96">
        <f>SUM(E42+E58+E85)</f>
        <v>688430.77</v>
      </c>
      <c r="F40" s="97">
        <f t="shared" si="3"/>
        <v>84.76332463247064</v>
      </c>
    </row>
    <row r="41" spans="1:6" ht="13.5">
      <c r="A41" s="215" t="s">
        <v>228</v>
      </c>
      <c r="B41" s="215"/>
      <c r="C41" s="215"/>
      <c r="D41" s="22">
        <f>SUM(D42)</f>
        <v>424300</v>
      </c>
      <c r="E41" s="82">
        <f>SUM(E42)</f>
        <v>365834.07999999996</v>
      </c>
      <c r="F41" s="86">
        <f t="shared" si="3"/>
        <v>86.22061748762667</v>
      </c>
    </row>
    <row r="42" spans="1:6" s="23" customFormat="1" ht="13.5">
      <c r="A42" s="216" t="s">
        <v>236</v>
      </c>
      <c r="B42" s="216"/>
      <c r="C42" s="216"/>
      <c r="D42" s="9">
        <f>SUM(D43)</f>
        <v>424300</v>
      </c>
      <c r="E42" s="83">
        <f>SUM(E43)</f>
        <v>365834.07999999996</v>
      </c>
      <c r="F42" s="90">
        <f t="shared" si="3"/>
        <v>86.22061748762667</v>
      </c>
    </row>
    <row r="43" spans="1:6" ht="12.75">
      <c r="A43" s="10" t="s">
        <v>76</v>
      </c>
      <c r="B43" s="211" t="s">
        <v>77</v>
      </c>
      <c r="C43" s="211"/>
      <c r="D43" s="12">
        <f>SUM(D44+D52)</f>
        <v>424300</v>
      </c>
      <c r="E43" s="84">
        <f>SUM(E44+E52)</f>
        <v>365834.07999999996</v>
      </c>
      <c r="F43" s="91">
        <f t="shared" si="3"/>
        <v>86.22061748762667</v>
      </c>
    </row>
    <row r="44" spans="1:6" ht="12.75">
      <c r="A44" s="10" t="s">
        <v>78</v>
      </c>
      <c r="B44" s="211" t="s">
        <v>79</v>
      </c>
      <c r="C44" s="211"/>
      <c r="D44" s="12">
        <f>SUM(D45+D47+D49)</f>
        <v>413300</v>
      </c>
      <c r="E44" s="84">
        <f>SUM(E45+E47+E49)</f>
        <v>362342.07999999996</v>
      </c>
      <c r="F44" s="91">
        <f t="shared" si="3"/>
        <v>87.67047665134284</v>
      </c>
    </row>
    <row r="45" spans="1:6" s="13" customFormat="1" ht="12.75">
      <c r="A45" s="10" t="s">
        <v>81</v>
      </c>
      <c r="B45" s="211" t="s">
        <v>82</v>
      </c>
      <c r="C45" s="211"/>
      <c r="D45" s="12">
        <f>SUM(D46)</f>
        <v>340000</v>
      </c>
      <c r="E45" s="84">
        <f>SUM(E46)</f>
        <v>300420.92</v>
      </c>
      <c r="F45" s="91">
        <f t="shared" si="3"/>
        <v>88.35909411764705</v>
      </c>
    </row>
    <row r="46" spans="1:6" s="13" customFormat="1" ht="12.75">
      <c r="A46" s="24" t="s">
        <v>83</v>
      </c>
      <c r="B46" s="212" t="s">
        <v>84</v>
      </c>
      <c r="C46" s="212"/>
      <c r="D46" s="16">
        <v>340000</v>
      </c>
      <c r="E46" s="80">
        <v>300420.92</v>
      </c>
      <c r="F46" s="89">
        <f t="shared" si="3"/>
        <v>88.35909411764705</v>
      </c>
    </row>
    <row r="47" spans="1:6" s="13" customFormat="1" ht="12.75">
      <c r="A47" s="10" t="s">
        <v>85</v>
      </c>
      <c r="B47" s="211" t="s">
        <v>86</v>
      </c>
      <c r="C47" s="211"/>
      <c r="D47" s="12">
        <f>SUM(D48)</f>
        <v>12300</v>
      </c>
      <c r="E47" s="84">
        <f>SUM(E48)</f>
        <v>12200</v>
      </c>
      <c r="F47" s="91">
        <f t="shared" si="3"/>
        <v>99.1869918699187</v>
      </c>
    </row>
    <row r="48" spans="1:6" ht="12.75">
      <c r="A48" s="24" t="s">
        <v>87</v>
      </c>
      <c r="B48" s="212" t="s">
        <v>88</v>
      </c>
      <c r="C48" s="212"/>
      <c r="D48" s="16">
        <v>12300</v>
      </c>
      <c r="E48" s="80">
        <v>12200</v>
      </c>
      <c r="F48" s="89">
        <f t="shared" si="3"/>
        <v>99.1869918699187</v>
      </c>
    </row>
    <row r="49" spans="1:6" s="13" customFormat="1" ht="12.75">
      <c r="A49" s="10" t="s">
        <v>89</v>
      </c>
      <c r="B49" s="211" t="s">
        <v>90</v>
      </c>
      <c r="C49" s="211"/>
      <c r="D49" s="12">
        <f>SUM(D50:D51)</f>
        <v>61000</v>
      </c>
      <c r="E49" s="84">
        <f>SUM(E50:E51)</f>
        <v>49721.159999999996</v>
      </c>
      <c r="F49" s="91">
        <f t="shared" si="3"/>
        <v>81.51009836065573</v>
      </c>
    </row>
    <row r="50" spans="1:6" ht="12.75">
      <c r="A50" s="24" t="s">
        <v>91</v>
      </c>
      <c r="B50" s="212" t="s">
        <v>92</v>
      </c>
      <c r="C50" s="212"/>
      <c r="D50" s="16">
        <v>60000</v>
      </c>
      <c r="E50" s="80">
        <v>49352.7</v>
      </c>
      <c r="F50" s="89">
        <f t="shared" si="3"/>
        <v>82.2545</v>
      </c>
    </row>
    <row r="51" spans="1:6" s="13" customFormat="1" ht="12.75">
      <c r="A51" s="24" t="s">
        <v>93</v>
      </c>
      <c r="B51" s="212" t="s">
        <v>94</v>
      </c>
      <c r="C51" s="212"/>
      <c r="D51" s="16">
        <v>1000</v>
      </c>
      <c r="E51" s="80">
        <v>368.46</v>
      </c>
      <c r="F51" s="89">
        <f t="shared" si="3"/>
        <v>36.846</v>
      </c>
    </row>
    <row r="52" spans="1:6" ht="12.75">
      <c r="A52" s="10" t="s">
        <v>95</v>
      </c>
      <c r="B52" s="211" t="s">
        <v>96</v>
      </c>
      <c r="C52" s="211"/>
      <c r="D52" s="12">
        <f>SUM(D53)</f>
        <v>11000</v>
      </c>
      <c r="E52" s="84">
        <f>SUM(E53)</f>
        <v>3492</v>
      </c>
      <c r="F52" s="91">
        <f t="shared" si="3"/>
        <v>31.745454545454542</v>
      </c>
    </row>
    <row r="53" spans="1:6" ht="12.75">
      <c r="A53" s="10" t="s">
        <v>97</v>
      </c>
      <c r="B53" s="211" t="s">
        <v>98</v>
      </c>
      <c r="C53" s="211"/>
      <c r="D53" s="12">
        <f>SUM(D54:D56)</f>
        <v>11000</v>
      </c>
      <c r="E53" s="84">
        <f>SUM(E54:E56)</f>
        <v>3492</v>
      </c>
      <c r="F53" s="91">
        <f t="shared" si="3"/>
        <v>31.745454545454542</v>
      </c>
    </row>
    <row r="54" spans="1:6" s="13" customFormat="1" ht="12.75">
      <c r="A54" s="24" t="s">
        <v>100</v>
      </c>
      <c r="B54" s="212" t="s">
        <v>101</v>
      </c>
      <c r="C54" s="212"/>
      <c r="D54" s="16">
        <v>5000</v>
      </c>
      <c r="E54" s="80">
        <v>1592</v>
      </c>
      <c r="F54" s="89">
        <f t="shared" si="3"/>
        <v>31.840000000000003</v>
      </c>
    </row>
    <row r="55" spans="1:6" s="13" customFormat="1" ht="12.75">
      <c r="A55" s="24" t="s">
        <v>102</v>
      </c>
      <c r="B55" s="212" t="s">
        <v>103</v>
      </c>
      <c r="C55" s="212"/>
      <c r="D55" s="16">
        <v>5000</v>
      </c>
      <c r="E55" s="80">
        <v>1100</v>
      </c>
      <c r="F55" s="89">
        <f t="shared" si="3"/>
        <v>22</v>
      </c>
    </row>
    <row r="56" spans="1:6" ht="12.75">
      <c r="A56" s="24" t="s">
        <v>104</v>
      </c>
      <c r="B56" s="212" t="s">
        <v>105</v>
      </c>
      <c r="C56" s="212"/>
      <c r="D56" s="16">
        <v>1000</v>
      </c>
      <c r="E56" s="80">
        <v>800</v>
      </c>
      <c r="F56" s="89">
        <f t="shared" si="3"/>
        <v>80</v>
      </c>
    </row>
    <row r="57" spans="1:6" ht="13.5">
      <c r="A57" s="215" t="s">
        <v>228</v>
      </c>
      <c r="B57" s="215"/>
      <c r="C57" s="215"/>
      <c r="D57" s="22">
        <f>SUM(D58)</f>
        <v>377880</v>
      </c>
      <c r="E57" s="82">
        <f>SUM(E58)</f>
        <v>316171.69</v>
      </c>
      <c r="F57" s="86">
        <f t="shared" si="3"/>
        <v>83.66986609505663</v>
      </c>
    </row>
    <row r="58" spans="1:6" s="23" customFormat="1" ht="13.5">
      <c r="A58" s="216" t="s">
        <v>237</v>
      </c>
      <c r="B58" s="216"/>
      <c r="C58" s="216"/>
      <c r="D58" s="9">
        <f>SUM(D59)</f>
        <v>377880</v>
      </c>
      <c r="E58" s="83">
        <f>SUM(E59)</f>
        <v>316171.69</v>
      </c>
      <c r="F58" s="90">
        <f t="shared" si="3"/>
        <v>83.66986609505663</v>
      </c>
    </row>
    <row r="59" spans="1:6" ht="12.75">
      <c r="A59" s="10" t="s">
        <v>76</v>
      </c>
      <c r="B59" s="211" t="s">
        <v>77</v>
      </c>
      <c r="C59" s="211"/>
      <c r="D59" s="12">
        <f>SUM(D60+D79)</f>
        <v>377880</v>
      </c>
      <c r="E59" s="84">
        <f>SUM(E60+E79)</f>
        <v>316171.69</v>
      </c>
      <c r="F59" s="91">
        <f t="shared" si="3"/>
        <v>83.66986609505663</v>
      </c>
    </row>
    <row r="60" spans="1:6" ht="12.75">
      <c r="A60" s="10" t="s">
        <v>95</v>
      </c>
      <c r="B60" s="211" t="s">
        <v>96</v>
      </c>
      <c r="C60" s="211"/>
      <c r="D60" s="12">
        <f>SUM(D61+D66+D74)</f>
        <v>368160</v>
      </c>
      <c r="E60" s="84">
        <f>SUM(E61+E66+E74)</f>
        <v>308670.48</v>
      </c>
      <c r="F60" s="91">
        <f t="shared" si="3"/>
        <v>83.84139504563232</v>
      </c>
    </row>
    <row r="61" spans="1:6" s="13" customFormat="1" ht="12.75">
      <c r="A61" s="10" t="s">
        <v>106</v>
      </c>
      <c r="B61" s="211" t="s">
        <v>107</v>
      </c>
      <c r="C61" s="211"/>
      <c r="D61" s="12">
        <f>SUM(D62:D65)</f>
        <v>70460</v>
      </c>
      <c r="E61" s="84">
        <f>SUM(E62:E65)</f>
        <v>65260.490000000005</v>
      </c>
      <c r="F61" s="91">
        <f t="shared" si="3"/>
        <v>92.62062162929323</v>
      </c>
    </row>
    <row r="62" spans="1:6" s="13" customFormat="1" ht="12.75">
      <c r="A62" s="24" t="s">
        <v>109</v>
      </c>
      <c r="B62" s="212" t="s">
        <v>110</v>
      </c>
      <c r="C62" s="212"/>
      <c r="D62" s="16">
        <v>10000</v>
      </c>
      <c r="E62" s="80">
        <v>7758.89</v>
      </c>
      <c r="F62" s="89">
        <f t="shared" si="3"/>
        <v>77.58890000000001</v>
      </c>
    </row>
    <row r="63" spans="1:6" s="13" customFormat="1" ht="12.75">
      <c r="A63" s="24" t="s">
        <v>111</v>
      </c>
      <c r="B63" s="212" t="s">
        <v>112</v>
      </c>
      <c r="C63" s="212"/>
      <c r="D63" s="16">
        <v>26100</v>
      </c>
      <c r="E63" s="80">
        <v>26052.98</v>
      </c>
      <c r="F63" s="89">
        <f t="shared" si="3"/>
        <v>99.81984674329502</v>
      </c>
    </row>
    <row r="64" spans="1:6" ht="12.75">
      <c r="A64" s="24" t="s">
        <v>113</v>
      </c>
      <c r="B64" s="212" t="s">
        <v>114</v>
      </c>
      <c r="C64" s="212"/>
      <c r="D64" s="16">
        <v>14360</v>
      </c>
      <c r="E64" s="80">
        <v>14352.62</v>
      </c>
      <c r="F64" s="89">
        <f t="shared" si="3"/>
        <v>99.94860724233983</v>
      </c>
    </row>
    <row r="65" spans="1:6" ht="12.75">
      <c r="A65" s="24" t="s">
        <v>115</v>
      </c>
      <c r="B65" s="212" t="s">
        <v>116</v>
      </c>
      <c r="C65" s="212"/>
      <c r="D65" s="16">
        <v>20000</v>
      </c>
      <c r="E65" s="80">
        <v>17096</v>
      </c>
      <c r="F65" s="89">
        <f t="shared" si="3"/>
        <v>85.48</v>
      </c>
    </row>
    <row r="66" spans="1:6" ht="12.75">
      <c r="A66" s="10" t="s">
        <v>119</v>
      </c>
      <c r="B66" s="211" t="s">
        <v>120</v>
      </c>
      <c r="C66" s="211"/>
      <c r="D66" s="12">
        <f>SUM(D67:D73)</f>
        <v>244000</v>
      </c>
      <c r="E66" s="84">
        <f>SUM(E67:E73)</f>
        <v>190340.88</v>
      </c>
      <c r="F66" s="91">
        <f t="shared" si="3"/>
        <v>78.00855737704919</v>
      </c>
    </row>
    <row r="67" spans="1:6" ht="12.75">
      <c r="A67" s="24" t="s">
        <v>121</v>
      </c>
      <c r="B67" s="212" t="s">
        <v>122</v>
      </c>
      <c r="C67" s="212"/>
      <c r="D67" s="16">
        <v>30000</v>
      </c>
      <c r="E67" s="80">
        <v>20220.84</v>
      </c>
      <c r="F67" s="89">
        <f t="shared" si="3"/>
        <v>67.4028</v>
      </c>
    </row>
    <row r="68" spans="1:6" s="13" customFormat="1" ht="12.75">
      <c r="A68" s="24" t="s">
        <v>123</v>
      </c>
      <c r="B68" s="212" t="s">
        <v>124</v>
      </c>
      <c r="C68" s="212"/>
      <c r="D68" s="16">
        <v>20000</v>
      </c>
      <c r="E68" s="80">
        <v>18363.77</v>
      </c>
      <c r="F68" s="89">
        <f t="shared" si="3"/>
        <v>91.81885000000001</v>
      </c>
    </row>
    <row r="69" spans="1:6" ht="12.75">
      <c r="A69" s="24" t="s">
        <v>125</v>
      </c>
      <c r="B69" s="212" t="s">
        <v>126</v>
      </c>
      <c r="C69" s="212"/>
      <c r="D69" s="16">
        <v>30000</v>
      </c>
      <c r="E69" s="80">
        <v>22255</v>
      </c>
      <c r="F69" s="89">
        <f t="shared" si="3"/>
        <v>74.18333333333334</v>
      </c>
    </row>
    <row r="70" spans="1:6" ht="12.75">
      <c r="A70" s="24" t="s">
        <v>127</v>
      </c>
      <c r="B70" s="212" t="s">
        <v>128</v>
      </c>
      <c r="C70" s="212"/>
      <c r="D70" s="16">
        <v>40000</v>
      </c>
      <c r="E70" s="80">
        <v>32159.17</v>
      </c>
      <c r="F70" s="89">
        <f t="shared" si="3"/>
        <v>80.39792499999999</v>
      </c>
    </row>
    <row r="71" spans="1:6" ht="12.75">
      <c r="A71" s="24" t="s">
        <v>133</v>
      </c>
      <c r="B71" s="212" t="s">
        <v>134</v>
      </c>
      <c r="C71" s="212"/>
      <c r="D71" s="16">
        <v>60000</v>
      </c>
      <c r="E71" s="80">
        <v>52543.66</v>
      </c>
      <c r="F71" s="89">
        <f t="shared" si="3"/>
        <v>87.57276666666667</v>
      </c>
    </row>
    <row r="72" spans="1:6" ht="12.75">
      <c r="A72" s="24" t="s">
        <v>135</v>
      </c>
      <c r="B72" s="212" t="s">
        <v>136</v>
      </c>
      <c r="C72" s="212"/>
      <c r="D72" s="16">
        <v>51000</v>
      </c>
      <c r="E72" s="80">
        <v>42000</v>
      </c>
      <c r="F72" s="89">
        <f t="shared" si="3"/>
        <v>82.35294117647058</v>
      </c>
    </row>
    <row r="73" spans="1:6" ht="12.75">
      <c r="A73" s="24" t="s">
        <v>137</v>
      </c>
      <c r="B73" s="212" t="s">
        <v>138</v>
      </c>
      <c r="C73" s="212"/>
      <c r="D73" s="16">
        <v>13000</v>
      </c>
      <c r="E73" s="80">
        <v>2798.44</v>
      </c>
      <c r="F73" s="89">
        <f t="shared" si="3"/>
        <v>21.52646153846154</v>
      </c>
    </row>
    <row r="74" spans="1:6" ht="12.75">
      <c r="A74" s="10" t="s">
        <v>139</v>
      </c>
      <c r="B74" s="211" t="s">
        <v>140</v>
      </c>
      <c r="C74" s="211"/>
      <c r="D74" s="12">
        <f>SUM(D75:D78)</f>
        <v>53700</v>
      </c>
      <c r="E74" s="84">
        <f>SUM(E75:E78)</f>
        <v>53069.11</v>
      </c>
      <c r="F74" s="91">
        <f t="shared" si="3"/>
        <v>98.8251582867784</v>
      </c>
    </row>
    <row r="75" spans="1:6" ht="12.75">
      <c r="A75" s="24">
        <v>3292</v>
      </c>
      <c r="B75" s="212" t="s">
        <v>144</v>
      </c>
      <c r="C75" s="212"/>
      <c r="D75" s="16">
        <v>11200</v>
      </c>
      <c r="E75" s="80">
        <v>11181.57</v>
      </c>
      <c r="F75" s="89">
        <f t="shared" si="3"/>
        <v>99.83544642857143</v>
      </c>
    </row>
    <row r="76" spans="1:6" s="13" customFormat="1" ht="12.75">
      <c r="A76" s="24" t="s">
        <v>145</v>
      </c>
      <c r="B76" s="212" t="s">
        <v>146</v>
      </c>
      <c r="C76" s="212"/>
      <c r="D76" s="16">
        <v>15700</v>
      </c>
      <c r="E76" s="80">
        <v>15679.6</v>
      </c>
      <c r="F76" s="89">
        <f t="shared" si="3"/>
        <v>99.87006369426751</v>
      </c>
    </row>
    <row r="77" spans="1:6" ht="12.75">
      <c r="A77" s="24" t="s">
        <v>147</v>
      </c>
      <c r="B77" s="212" t="s">
        <v>148</v>
      </c>
      <c r="C77" s="212"/>
      <c r="D77" s="16">
        <v>2000</v>
      </c>
      <c r="E77" s="80">
        <v>1500</v>
      </c>
      <c r="F77" s="89">
        <f t="shared" si="3"/>
        <v>75</v>
      </c>
    </row>
    <row r="78" spans="1:6" ht="12.75">
      <c r="A78" s="24">
        <v>3295</v>
      </c>
      <c r="B78" s="212" t="s">
        <v>151</v>
      </c>
      <c r="C78" s="212"/>
      <c r="D78" s="16">
        <v>24800</v>
      </c>
      <c r="E78" s="80">
        <v>24707.94</v>
      </c>
      <c r="F78" s="89">
        <f t="shared" si="3"/>
        <v>99.62879032258064</v>
      </c>
    </row>
    <row r="79" spans="1:6" ht="12.75">
      <c r="A79" s="10" t="s">
        <v>153</v>
      </c>
      <c r="B79" s="211" t="s">
        <v>154</v>
      </c>
      <c r="C79" s="211"/>
      <c r="D79" s="12">
        <f>SUM(D80)</f>
        <v>9720</v>
      </c>
      <c r="E79" s="84">
        <f>SUM(E80)</f>
        <v>7501.21</v>
      </c>
      <c r="F79" s="91">
        <f t="shared" si="3"/>
        <v>77.17294238683128</v>
      </c>
    </row>
    <row r="80" spans="1:6" ht="12.75">
      <c r="A80" s="10" t="s">
        <v>155</v>
      </c>
      <c r="B80" s="211" t="s">
        <v>156</v>
      </c>
      <c r="C80" s="211"/>
      <c r="D80" s="12">
        <f>SUM(D81:D83)</f>
        <v>9720</v>
      </c>
      <c r="E80" s="84">
        <f>SUM(E81:E83)</f>
        <v>7501.21</v>
      </c>
      <c r="F80" s="91">
        <f t="shared" si="3"/>
        <v>77.17294238683128</v>
      </c>
    </row>
    <row r="81" spans="1:6" s="13" customFormat="1" ht="12.75">
      <c r="A81" s="24" t="s">
        <v>157</v>
      </c>
      <c r="B81" s="212" t="s">
        <v>158</v>
      </c>
      <c r="C81" s="212"/>
      <c r="D81" s="16">
        <v>7220</v>
      </c>
      <c r="E81" s="80">
        <v>7215.79</v>
      </c>
      <c r="F81" s="89">
        <f t="shared" si="3"/>
        <v>99.94168975069252</v>
      </c>
    </row>
    <row r="82" spans="1:6" s="13" customFormat="1" ht="12.75">
      <c r="A82" s="24" t="s">
        <v>159</v>
      </c>
      <c r="B82" s="212" t="s">
        <v>160</v>
      </c>
      <c r="C82" s="212"/>
      <c r="D82" s="16">
        <v>1000</v>
      </c>
      <c r="E82" s="80">
        <v>94</v>
      </c>
      <c r="F82" s="89">
        <f t="shared" si="3"/>
        <v>9.4</v>
      </c>
    </row>
    <row r="83" spans="1:6" ht="12.75">
      <c r="A83" s="24" t="s">
        <v>161</v>
      </c>
      <c r="B83" s="212" t="s">
        <v>162</v>
      </c>
      <c r="C83" s="212"/>
      <c r="D83" s="16">
        <v>1500</v>
      </c>
      <c r="E83" s="80">
        <v>191.42</v>
      </c>
      <c r="F83" s="89">
        <f t="shared" si="3"/>
        <v>12.761333333333333</v>
      </c>
    </row>
    <row r="84" spans="1:6" ht="13.5">
      <c r="A84" s="215" t="s">
        <v>228</v>
      </c>
      <c r="B84" s="215"/>
      <c r="C84" s="215"/>
      <c r="D84" s="22">
        <f aca="true" t="shared" si="4" ref="D84:E87">SUM(D85)</f>
        <v>10000</v>
      </c>
      <c r="E84" s="82">
        <f t="shared" si="4"/>
        <v>6425</v>
      </c>
      <c r="F84" s="86">
        <f t="shared" si="3"/>
        <v>64.25</v>
      </c>
    </row>
    <row r="85" spans="1:6" s="23" customFormat="1" ht="13.5">
      <c r="A85" s="216" t="s">
        <v>238</v>
      </c>
      <c r="B85" s="216"/>
      <c r="C85" s="216"/>
      <c r="D85" s="9">
        <f t="shared" si="4"/>
        <v>10000</v>
      </c>
      <c r="E85" s="83">
        <f t="shared" si="4"/>
        <v>6425</v>
      </c>
      <c r="F85" s="90">
        <f t="shared" si="3"/>
        <v>64.25</v>
      </c>
    </row>
    <row r="86" spans="1:6" ht="12.75">
      <c r="A86" s="10" t="s">
        <v>185</v>
      </c>
      <c r="B86" s="211" t="s">
        <v>186</v>
      </c>
      <c r="C86" s="211"/>
      <c r="D86" s="12">
        <f>SUM(D87)</f>
        <v>10000</v>
      </c>
      <c r="E86" s="84">
        <f t="shared" si="4"/>
        <v>6425</v>
      </c>
      <c r="F86" s="91">
        <f t="shared" si="3"/>
        <v>64.25</v>
      </c>
    </row>
    <row r="87" spans="1:6" ht="12.75">
      <c r="A87" s="10" t="s">
        <v>187</v>
      </c>
      <c r="B87" s="211" t="s">
        <v>188</v>
      </c>
      <c r="C87" s="211"/>
      <c r="D87" s="12">
        <f>SUM(D88)</f>
        <v>10000</v>
      </c>
      <c r="E87" s="84">
        <f t="shared" si="4"/>
        <v>6425</v>
      </c>
      <c r="F87" s="91">
        <f t="shared" si="3"/>
        <v>64.25</v>
      </c>
    </row>
    <row r="88" spans="1:6" s="13" customFormat="1" ht="12.75">
      <c r="A88" s="10" t="s">
        <v>198</v>
      </c>
      <c r="B88" s="211" t="s">
        <v>199</v>
      </c>
      <c r="C88" s="211"/>
      <c r="D88" s="12">
        <f>SUM(D89:D91)</f>
        <v>10000</v>
      </c>
      <c r="E88" s="84">
        <f>SUM(E89:E91)</f>
        <v>6425</v>
      </c>
      <c r="F88" s="91">
        <f t="shared" si="3"/>
        <v>64.25</v>
      </c>
    </row>
    <row r="89" spans="1:6" s="13" customFormat="1" ht="12.75">
      <c r="A89" s="24" t="s">
        <v>200</v>
      </c>
      <c r="B89" s="212" t="s">
        <v>201</v>
      </c>
      <c r="C89" s="212"/>
      <c r="D89" s="16">
        <v>0</v>
      </c>
      <c r="E89" s="80">
        <v>0</v>
      </c>
      <c r="F89" s="89">
        <v>0</v>
      </c>
    </row>
    <row r="90" spans="1:6" s="13" customFormat="1" ht="12.75">
      <c r="A90" s="24" t="s">
        <v>202</v>
      </c>
      <c r="B90" s="212" t="s">
        <v>203</v>
      </c>
      <c r="C90" s="212"/>
      <c r="D90" s="16">
        <v>0</v>
      </c>
      <c r="E90" s="80">
        <v>0</v>
      </c>
      <c r="F90" s="89">
        <v>0</v>
      </c>
    </row>
    <row r="91" spans="1:6" ht="12.75">
      <c r="A91" s="24" t="s">
        <v>204</v>
      </c>
      <c r="B91" s="213" t="s">
        <v>205</v>
      </c>
      <c r="C91" s="212"/>
      <c r="D91" s="16">
        <v>10000</v>
      </c>
      <c r="E91" s="80">
        <v>6425</v>
      </c>
      <c r="F91" s="89">
        <f t="shared" si="3"/>
        <v>64.25</v>
      </c>
    </row>
    <row r="92" spans="1:6" ht="12.75">
      <c r="A92" s="214" t="s">
        <v>239</v>
      </c>
      <c r="B92" s="214"/>
      <c r="C92" s="214"/>
      <c r="D92" s="94">
        <f>SUM(D94+D104+D110+D118+D127+D133+D139+D148)</f>
        <v>4332900</v>
      </c>
      <c r="E92" s="96">
        <f>SUM(E94+E104+E110+E118+E127+E133+E139+E148)</f>
        <v>4304061.609999999</v>
      </c>
      <c r="F92" s="97">
        <f t="shared" si="3"/>
        <v>99.33443213552124</v>
      </c>
    </row>
    <row r="93" spans="1:6" ht="13.5">
      <c r="A93" s="215" t="s">
        <v>240</v>
      </c>
      <c r="B93" s="215"/>
      <c r="C93" s="215"/>
      <c r="D93" s="22">
        <f aca="true" t="shared" si="5" ref="D93:E95">SUM(D94)</f>
        <v>33700</v>
      </c>
      <c r="E93" s="82">
        <f t="shared" si="5"/>
        <v>23182.16</v>
      </c>
      <c r="F93" s="86">
        <f t="shared" si="3"/>
        <v>68.78979228486646</v>
      </c>
    </row>
    <row r="94" spans="1:6" s="23" customFormat="1" ht="13.5">
      <c r="A94" s="216" t="s">
        <v>241</v>
      </c>
      <c r="B94" s="216"/>
      <c r="C94" s="216"/>
      <c r="D94" s="9">
        <f t="shared" si="5"/>
        <v>33700</v>
      </c>
      <c r="E94" s="83">
        <f t="shared" si="5"/>
        <v>23182.16</v>
      </c>
      <c r="F94" s="90">
        <f t="shared" si="3"/>
        <v>68.78979228486646</v>
      </c>
    </row>
    <row r="95" spans="1:6" ht="12.75">
      <c r="A95" s="10" t="s">
        <v>76</v>
      </c>
      <c r="B95" s="211" t="s">
        <v>77</v>
      </c>
      <c r="C95" s="211"/>
      <c r="D95" s="12">
        <f>SUM(D96)</f>
        <v>33700</v>
      </c>
      <c r="E95" s="84">
        <f t="shared" si="5"/>
        <v>23182.16</v>
      </c>
      <c r="F95" s="91">
        <f t="shared" si="3"/>
        <v>68.78979228486646</v>
      </c>
    </row>
    <row r="96" spans="1:6" ht="12.75">
      <c r="A96" s="10" t="s">
        <v>95</v>
      </c>
      <c r="B96" s="211" t="s">
        <v>96</v>
      </c>
      <c r="C96" s="211"/>
      <c r="D96" s="12">
        <f>SUM(D97+D100)</f>
        <v>33700</v>
      </c>
      <c r="E96" s="84">
        <f>SUM(E97+E100)</f>
        <v>23182.16</v>
      </c>
      <c r="F96" s="91">
        <f t="shared" si="3"/>
        <v>68.78979228486646</v>
      </c>
    </row>
    <row r="97" spans="1:6" s="13" customFormat="1" ht="12.75">
      <c r="A97" s="10" t="s">
        <v>106</v>
      </c>
      <c r="B97" s="211" t="s">
        <v>107</v>
      </c>
      <c r="C97" s="211"/>
      <c r="D97" s="12">
        <f>SUM(D98:D99)</f>
        <v>28100</v>
      </c>
      <c r="E97" s="84">
        <f>SUM(E98:E99)</f>
        <v>18412.16</v>
      </c>
      <c r="F97" s="91">
        <f t="shared" si="3"/>
        <v>65.52370106761566</v>
      </c>
    </row>
    <row r="98" spans="1:6" s="13" customFormat="1" ht="12.75">
      <c r="A98" s="24" t="s">
        <v>111</v>
      </c>
      <c r="B98" s="212" t="s">
        <v>112</v>
      </c>
      <c r="C98" s="212"/>
      <c r="D98" s="16">
        <v>18100</v>
      </c>
      <c r="E98" s="80">
        <v>18021.31</v>
      </c>
      <c r="F98" s="89">
        <f t="shared" si="3"/>
        <v>99.56524861878454</v>
      </c>
    </row>
    <row r="99" spans="1:6" s="13" customFormat="1" ht="12.75">
      <c r="A99" s="24" t="s">
        <v>113</v>
      </c>
      <c r="B99" s="212" t="s">
        <v>259</v>
      </c>
      <c r="C99" s="212"/>
      <c r="D99" s="16">
        <v>10000</v>
      </c>
      <c r="E99" s="80">
        <v>390.85</v>
      </c>
      <c r="F99" s="89">
        <f t="shared" si="3"/>
        <v>3.9085</v>
      </c>
    </row>
    <row r="100" spans="1:6" ht="12.75">
      <c r="A100" s="10" t="s">
        <v>119</v>
      </c>
      <c r="B100" s="211" t="s">
        <v>120</v>
      </c>
      <c r="C100" s="211"/>
      <c r="D100" s="12">
        <f>SUM(D101:D102)</f>
        <v>5600</v>
      </c>
      <c r="E100" s="84">
        <f>SUM(E101:E102)</f>
        <v>4770</v>
      </c>
      <c r="F100" s="91">
        <f t="shared" si="3"/>
        <v>85.17857142857143</v>
      </c>
    </row>
    <row r="101" spans="1:6" ht="12.75">
      <c r="A101" s="24" t="s">
        <v>123</v>
      </c>
      <c r="B101" s="212" t="s">
        <v>124</v>
      </c>
      <c r="C101" s="212"/>
      <c r="D101" s="16">
        <v>5000</v>
      </c>
      <c r="E101" s="80">
        <v>4770</v>
      </c>
      <c r="F101" s="89">
        <f t="shared" si="3"/>
        <v>95.39999999999999</v>
      </c>
    </row>
    <row r="102" spans="1:6" s="13" customFormat="1" ht="12.75">
      <c r="A102" s="24" t="s">
        <v>127</v>
      </c>
      <c r="B102" s="212" t="s">
        <v>128</v>
      </c>
      <c r="C102" s="212"/>
      <c r="D102" s="16">
        <v>600</v>
      </c>
      <c r="E102" s="80">
        <v>0</v>
      </c>
      <c r="F102" s="89">
        <f t="shared" si="3"/>
        <v>0</v>
      </c>
    </row>
    <row r="103" spans="1:6" ht="13.5">
      <c r="A103" s="217" t="s">
        <v>242</v>
      </c>
      <c r="B103" s="217"/>
      <c r="C103" s="217"/>
      <c r="D103" s="30">
        <f>SUM(D104)</f>
        <v>115000</v>
      </c>
      <c r="E103" s="98">
        <f>SUM(E104)</f>
        <v>114375</v>
      </c>
      <c r="F103" s="86">
        <f aca="true" t="shared" si="6" ref="F103:F166">SUM(E103/D103)*100</f>
        <v>99.45652173913044</v>
      </c>
    </row>
    <row r="104" spans="1:6" s="31" customFormat="1" ht="13.5">
      <c r="A104" s="216" t="s">
        <v>243</v>
      </c>
      <c r="B104" s="216"/>
      <c r="C104" s="216"/>
      <c r="D104" s="9">
        <f aca="true" t="shared" si="7" ref="D104:E107">SUM(D105)</f>
        <v>115000</v>
      </c>
      <c r="E104" s="83">
        <f t="shared" si="7"/>
        <v>114375</v>
      </c>
      <c r="F104" s="90">
        <f t="shared" si="6"/>
        <v>99.45652173913044</v>
      </c>
    </row>
    <row r="105" spans="1:6" ht="12.75">
      <c r="A105" s="10" t="s">
        <v>76</v>
      </c>
      <c r="B105" s="211" t="s">
        <v>77</v>
      </c>
      <c r="C105" s="211"/>
      <c r="D105" s="12">
        <f t="shared" si="7"/>
        <v>115000</v>
      </c>
      <c r="E105" s="84">
        <f t="shared" si="7"/>
        <v>114375</v>
      </c>
      <c r="F105" s="91">
        <f t="shared" si="6"/>
        <v>99.45652173913044</v>
      </c>
    </row>
    <row r="106" spans="1:6" ht="12.75">
      <c r="A106" s="10" t="s">
        <v>95</v>
      </c>
      <c r="B106" s="211" t="s">
        <v>96</v>
      </c>
      <c r="C106" s="211"/>
      <c r="D106" s="12">
        <f t="shared" si="7"/>
        <v>115000</v>
      </c>
      <c r="E106" s="84">
        <f t="shared" si="7"/>
        <v>114375</v>
      </c>
      <c r="F106" s="91">
        <f t="shared" si="6"/>
        <v>99.45652173913044</v>
      </c>
    </row>
    <row r="107" spans="1:6" s="13" customFormat="1" ht="12.75">
      <c r="A107" s="10" t="s">
        <v>106</v>
      </c>
      <c r="B107" s="211" t="s">
        <v>107</v>
      </c>
      <c r="C107" s="211"/>
      <c r="D107" s="12">
        <f t="shared" si="7"/>
        <v>115000</v>
      </c>
      <c r="E107" s="84">
        <f t="shared" si="7"/>
        <v>114375</v>
      </c>
      <c r="F107" s="91">
        <f t="shared" si="6"/>
        <v>99.45652173913044</v>
      </c>
    </row>
    <row r="108" spans="1:6" s="13" customFormat="1" ht="12.75">
      <c r="A108" s="24" t="s">
        <v>113</v>
      </c>
      <c r="B108" s="212" t="s">
        <v>316</v>
      </c>
      <c r="C108" s="212"/>
      <c r="D108" s="16">
        <v>115000</v>
      </c>
      <c r="E108" s="80">
        <v>114375</v>
      </c>
      <c r="F108" s="89">
        <f t="shared" si="6"/>
        <v>99.45652173913044</v>
      </c>
    </row>
    <row r="109" spans="1:6" s="13" customFormat="1" ht="13.5">
      <c r="A109" s="215" t="s">
        <v>240</v>
      </c>
      <c r="B109" s="215"/>
      <c r="C109" s="215"/>
      <c r="D109" s="22">
        <f aca="true" t="shared" si="8" ref="D109:E111">SUM(D110)</f>
        <v>82000</v>
      </c>
      <c r="E109" s="82">
        <f t="shared" si="8"/>
        <v>81560.37</v>
      </c>
      <c r="F109" s="86">
        <f t="shared" si="6"/>
        <v>99.46386585365853</v>
      </c>
    </row>
    <row r="110" spans="1:6" s="23" customFormat="1" ht="13.5">
      <c r="A110" s="216" t="s">
        <v>244</v>
      </c>
      <c r="B110" s="216"/>
      <c r="C110" s="216"/>
      <c r="D110" s="9">
        <f t="shared" si="8"/>
        <v>82000</v>
      </c>
      <c r="E110" s="83">
        <f t="shared" si="8"/>
        <v>81560.37</v>
      </c>
      <c r="F110" s="90">
        <f t="shared" si="6"/>
        <v>99.46386585365853</v>
      </c>
    </row>
    <row r="111" spans="1:6" ht="12.75">
      <c r="A111" s="10" t="s">
        <v>76</v>
      </c>
      <c r="B111" s="211" t="s">
        <v>77</v>
      </c>
      <c r="C111" s="211"/>
      <c r="D111" s="12">
        <f t="shared" si="8"/>
        <v>82000</v>
      </c>
      <c r="E111" s="84">
        <f t="shared" si="8"/>
        <v>81560.37</v>
      </c>
      <c r="F111" s="91">
        <f t="shared" si="6"/>
        <v>99.46386585365853</v>
      </c>
    </row>
    <row r="112" spans="1:6" ht="12.75">
      <c r="A112" s="10" t="s">
        <v>95</v>
      </c>
      <c r="B112" s="211" t="s">
        <v>96</v>
      </c>
      <c r="C112" s="211"/>
      <c r="D112" s="12">
        <f>SUM(D113+D115)</f>
        <v>82000</v>
      </c>
      <c r="E112" s="84">
        <f>SUM(E113+E115)</f>
        <v>81560.37</v>
      </c>
      <c r="F112" s="91">
        <f t="shared" si="6"/>
        <v>99.46386585365853</v>
      </c>
    </row>
    <row r="113" spans="1:6" s="13" customFormat="1" ht="12.75">
      <c r="A113" s="10" t="s">
        <v>106</v>
      </c>
      <c r="B113" s="211" t="s">
        <v>107</v>
      </c>
      <c r="C113" s="211"/>
      <c r="D113" s="12">
        <f>SUM(D114)</f>
        <v>82000</v>
      </c>
      <c r="E113" s="84">
        <f>SUM(E114)</f>
        <v>81560.37</v>
      </c>
      <c r="F113" s="91">
        <f t="shared" si="6"/>
        <v>99.46386585365853</v>
      </c>
    </row>
    <row r="114" spans="1:6" s="13" customFormat="1" ht="12.75">
      <c r="A114" s="24" t="s">
        <v>111</v>
      </c>
      <c r="B114" s="212" t="s">
        <v>112</v>
      </c>
      <c r="C114" s="212"/>
      <c r="D114" s="16">
        <v>82000</v>
      </c>
      <c r="E114" s="80">
        <v>81560.37</v>
      </c>
      <c r="F114" s="89">
        <f t="shared" si="6"/>
        <v>99.46386585365853</v>
      </c>
    </row>
    <row r="115" spans="1:6" s="13" customFormat="1" ht="12.75">
      <c r="A115" s="10" t="s">
        <v>119</v>
      </c>
      <c r="B115" s="211" t="s">
        <v>120</v>
      </c>
      <c r="C115" s="211"/>
      <c r="D115" s="12">
        <f>SUM(D116)</f>
        <v>0</v>
      </c>
      <c r="E115" s="84">
        <f>SUM(E116)</f>
        <v>0</v>
      </c>
      <c r="F115" s="91">
        <v>0</v>
      </c>
    </row>
    <row r="116" spans="1:6" ht="12.75">
      <c r="A116" s="24" t="s">
        <v>123</v>
      </c>
      <c r="B116" s="212" t="s">
        <v>124</v>
      </c>
      <c r="C116" s="212"/>
      <c r="D116" s="16">
        <v>0</v>
      </c>
      <c r="E116" s="80">
        <v>0</v>
      </c>
      <c r="F116" s="89">
        <v>0</v>
      </c>
    </row>
    <row r="117" spans="1:6" s="13" customFormat="1" ht="13.5">
      <c r="A117" s="215" t="s">
        <v>240</v>
      </c>
      <c r="B117" s="215"/>
      <c r="C117" s="215"/>
      <c r="D117" s="22">
        <f aca="true" t="shared" si="9" ref="D117:E119">SUM(D118)</f>
        <v>105200</v>
      </c>
      <c r="E117" s="82">
        <f t="shared" si="9"/>
        <v>104500.3</v>
      </c>
      <c r="F117" s="86">
        <f t="shared" si="6"/>
        <v>99.33488593155893</v>
      </c>
    </row>
    <row r="118" spans="1:6" s="23" customFormat="1" ht="13.5">
      <c r="A118" s="216" t="s">
        <v>245</v>
      </c>
      <c r="B118" s="216"/>
      <c r="C118" s="216"/>
      <c r="D118" s="9">
        <f t="shared" si="9"/>
        <v>105200</v>
      </c>
      <c r="E118" s="83">
        <f t="shared" si="9"/>
        <v>104500.3</v>
      </c>
      <c r="F118" s="90">
        <f t="shared" si="6"/>
        <v>99.33488593155893</v>
      </c>
    </row>
    <row r="119" spans="1:6" ht="12.75">
      <c r="A119" s="10" t="s">
        <v>76</v>
      </c>
      <c r="B119" s="211" t="s">
        <v>77</v>
      </c>
      <c r="C119" s="211"/>
      <c r="D119" s="12">
        <f>SUM(D120)</f>
        <v>105200</v>
      </c>
      <c r="E119" s="84">
        <f t="shared" si="9"/>
        <v>104500.3</v>
      </c>
      <c r="F119" s="91">
        <f t="shared" si="6"/>
        <v>99.33488593155893</v>
      </c>
    </row>
    <row r="120" spans="1:6" ht="12.75">
      <c r="A120" s="10" t="s">
        <v>95</v>
      </c>
      <c r="B120" s="211" t="s">
        <v>96</v>
      </c>
      <c r="C120" s="211"/>
      <c r="D120" s="12">
        <f>SUM(D121+D124)</f>
        <v>105200</v>
      </c>
      <c r="E120" s="84">
        <f>SUM(E121+E124)</f>
        <v>104500.3</v>
      </c>
      <c r="F120" s="91">
        <f t="shared" si="6"/>
        <v>99.33488593155893</v>
      </c>
    </row>
    <row r="121" spans="1:6" s="13" customFormat="1" ht="12.75">
      <c r="A121" s="10" t="s">
        <v>106</v>
      </c>
      <c r="B121" s="211" t="s">
        <v>107</v>
      </c>
      <c r="C121" s="211"/>
      <c r="D121" s="12">
        <f>SUM(D122:D123)</f>
        <v>24000</v>
      </c>
      <c r="E121" s="84">
        <f>SUM(E122:E123)</f>
        <v>23344.36</v>
      </c>
      <c r="F121" s="91">
        <f t="shared" si="6"/>
        <v>97.26816666666667</v>
      </c>
    </row>
    <row r="122" spans="1:6" s="13" customFormat="1" ht="12.75">
      <c r="A122" s="24" t="s">
        <v>111</v>
      </c>
      <c r="B122" s="212" t="s">
        <v>112</v>
      </c>
      <c r="C122" s="212"/>
      <c r="D122" s="16">
        <v>14000</v>
      </c>
      <c r="E122" s="80">
        <v>13634.34</v>
      </c>
      <c r="F122" s="89">
        <f t="shared" si="6"/>
        <v>97.38814285714285</v>
      </c>
    </row>
    <row r="123" spans="1:6" s="13" customFormat="1" ht="12.75">
      <c r="A123" s="24" t="s">
        <v>113</v>
      </c>
      <c r="B123" s="212" t="s">
        <v>114</v>
      </c>
      <c r="C123" s="212"/>
      <c r="D123" s="16">
        <v>10000</v>
      </c>
      <c r="E123" s="80">
        <v>9710.02</v>
      </c>
      <c r="F123" s="89">
        <f t="shared" si="6"/>
        <v>97.1002</v>
      </c>
    </row>
    <row r="124" spans="1:6" ht="12.75">
      <c r="A124" s="10" t="s">
        <v>119</v>
      </c>
      <c r="B124" s="211" t="s">
        <v>120</v>
      </c>
      <c r="C124" s="211"/>
      <c r="D124" s="12">
        <f>SUM(D125)</f>
        <v>81200</v>
      </c>
      <c r="E124" s="84">
        <f>SUM(E125)</f>
        <v>81155.94</v>
      </c>
      <c r="F124" s="91">
        <f t="shared" si="6"/>
        <v>99.94573891625616</v>
      </c>
    </row>
    <row r="125" spans="1:6" ht="12.75">
      <c r="A125" s="24" t="s">
        <v>123</v>
      </c>
      <c r="B125" s="212" t="s">
        <v>124</v>
      </c>
      <c r="C125" s="212"/>
      <c r="D125" s="16">
        <v>81200</v>
      </c>
      <c r="E125" s="80">
        <v>81155.94</v>
      </c>
      <c r="F125" s="89">
        <f t="shared" si="6"/>
        <v>99.94573891625616</v>
      </c>
    </row>
    <row r="126" spans="1:6" s="13" customFormat="1" ht="13.5">
      <c r="A126" s="215" t="s">
        <v>240</v>
      </c>
      <c r="B126" s="215"/>
      <c r="C126" s="215"/>
      <c r="D126" s="22">
        <f aca="true" t="shared" si="10" ref="D126:E130">SUM(D127)</f>
        <v>100000</v>
      </c>
      <c r="E126" s="82">
        <f t="shared" si="10"/>
        <v>99125</v>
      </c>
      <c r="F126" s="86">
        <f t="shared" si="6"/>
        <v>99.125</v>
      </c>
    </row>
    <row r="127" spans="1:6" s="23" customFormat="1" ht="13.5">
      <c r="A127" s="216" t="s">
        <v>246</v>
      </c>
      <c r="B127" s="216"/>
      <c r="C127" s="216"/>
      <c r="D127" s="9">
        <f t="shared" si="10"/>
        <v>100000</v>
      </c>
      <c r="E127" s="83">
        <f t="shared" si="10"/>
        <v>99125</v>
      </c>
      <c r="F127" s="90">
        <f t="shared" si="6"/>
        <v>99.125</v>
      </c>
    </row>
    <row r="128" spans="1:6" ht="12.75">
      <c r="A128" s="10" t="s">
        <v>76</v>
      </c>
      <c r="B128" s="211" t="s">
        <v>77</v>
      </c>
      <c r="C128" s="211"/>
      <c r="D128" s="12">
        <f>SUM(D129)</f>
        <v>100000</v>
      </c>
      <c r="E128" s="84">
        <f t="shared" si="10"/>
        <v>99125</v>
      </c>
      <c r="F128" s="91">
        <f t="shared" si="6"/>
        <v>99.125</v>
      </c>
    </row>
    <row r="129" spans="1:6" ht="12.75">
      <c r="A129" s="10" t="s">
        <v>95</v>
      </c>
      <c r="B129" s="211" t="s">
        <v>96</v>
      </c>
      <c r="C129" s="211"/>
      <c r="D129" s="12">
        <f>SUM(D130)</f>
        <v>100000</v>
      </c>
      <c r="E129" s="84">
        <f t="shared" si="10"/>
        <v>99125</v>
      </c>
      <c r="F129" s="91">
        <f t="shared" si="6"/>
        <v>99.125</v>
      </c>
    </row>
    <row r="130" spans="1:6" s="13" customFormat="1" ht="12.75">
      <c r="A130" s="10" t="s">
        <v>119</v>
      </c>
      <c r="B130" s="211" t="s">
        <v>120</v>
      </c>
      <c r="C130" s="211"/>
      <c r="D130" s="12">
        <f>SUM(D131)</f>
        <v>100000</v>
      </c>
      <c r="E130" s="84">
        <f t="shared" si="10"/>
        <v>99125</v>
      </c>
      <c r="F130" s="91">
        <f t="shared" si="6"/>
        <v>99.125</v>
      </c>
    </row>
    <row r="131" spans="1:6" s="13" customFormat="1" ht="12.75">
      <c r="A131" s="24" t="s">
        <v>133</v>
      </c>
      <c r="B131" s="212" t="s">
        <v>134</v>
      </c>
      <c r="C131" s="212"/>
      <c r="D131" s="16">
        <v>100000</v>
      </c>
      <c r="E131" s="80">
        <v>99125</v>
      </c>
      <c r="F131" s="89">
        <f t="shared" si="6"/>
        <v>99.125</v>
      </c>
    </row>
    <row r="132" spans="1:6" s="13" customFormat="1" ht="13.5">
      <c r="A132" s="215" t="s">
        <v>240</v>
      </c>
      <c r="B132" s="215"/>
      <c r="C132" s="215"/>
      <c r="D132" s="22">
        <f aca="true" t="shared" si="11" ref="D132:E136">SUM(D133)</f>
        <v>1730000</v>
      </c>
      <c r="E132" s="82">
        <f t="shared" si="11"/>
        <v>1723308.75</v>
      </c>
      <c r="F132" s="86">
        <f t="shared" si="6"/>
        <v>99.61322254335259</v>
      </c>
    </row>
    <row r="133" spans="1:6" s="23" customFormat="1" ht="13.5">
      <c r="A133" s="216" t="s">
        <v>247</v>
      </c>
      <c r="B133" s="216"/>
      <c r="C133" s="216"/>
      <c r="D133" s="9">
        <f t="shared" si="11"/>
        <v>1730000</v>
      </c>
      <c r="E133" s="83">
        <f t="shared" si="11"/>
        <v>1723308.75</v>
      </c>
      <c r="F133" s="90">
        <f t="shared" si="6"/>
        <v>99.61322254335259</v>
      </c>
    </row>
    <row r="134" spans="1:6" ht="12.75">
      <c r="A134" s="10" t="s">
        <v>185</v>
      </c>
      <c r="B134" s="211" t="s">
        <v>186</v>
      </c>
      <c r="C134" s="211"/>
      <c r="D134" s="12">
        <f>SUM(D135)</f>
        <v>1730000</v>
      </c>
      <c r="E134" s="84">
        <f t="shared" si="11"/>
        <v>1723308.75</v>
      </c>
      <c r="F134" s="91">
        <f t="shared" si="6"/>
        <v>99.61322254335259</v>
      </c>
    </row>
    <row r="135" spans="1:6" ht="12.75">
      <c r="A135" s="10" t="s">
        <v>217</v>
      </c>
      <c r="B135" s="211" t="s">
        <v>218</v>
      </c>
      <c r="C135" s="211"/>
      <c r="D135" s="12">
        <f>SUM(D136)</f>
        <v>1730000</v>
      </c>
      <c r="E135" s="84">
        <f t="shared" si="11"/>
        <v>1723308.75</v>
      </c>
      <c r="F135" s="91">
        <f t="shared" si="6"/>
        <v>99.61322254335259</v>
      </c>
    </row>
    <row r="136" spans="1:6" s="13" customFormat="1" ht="12.75">
      <c r="A136" s="10" t="s">
        <v>219</v>
      </c>
      <c r="B136" s="211" t="s">
        <v>220</v>
      </c>
      <c r="C136" s="211"/>
      <c r="D136" s="12">
        <f>SUM(D137)</f>
        <v>1730000</v>
      </c>
      <c r="E136" s="84">
        <f t="shared" si="11"/>
        <v>1723308.75</v>
      </c>
      <c r="F136" s="91">
        <f t="shared" si="6"/>
        <v>99.61322254335259</v>
      </c>
    </row>
    <row r="137" spans="1:6" s="13" customFormat="1" ht="12.75">
      <c r="A137" s="24" t="s">
        <v>222</v>
      </c>
      <c r="B137" s="213" t="s">
        <v>296</v>
      </c>
      <c r="C137" s="212"/>
      <c r="D137" s="16">
        <v>1730000</v>
      </c>
      <c r="E137" s="80">
        <v>1723308.75</v>
      </c>
      <c r="F137" s="89">
        <f t="shared" si="6"/>
        <v>99.61322254335259</v>
      </c>
    </row>
    <row r="138" spans="1:6" s="13" customFormat="1" ht="13.5">
      <c r="A138" s="217" t="s">
        <v>242</v>
      </c>
      <c r="B138" s="217"/>
      <c r="C138" s="217"/>
      <c r="D138" s="30">
        <f aca="true" t="shared" si="12" ref="D138:E140">SUM(D139)</f>
        <v>2162000</v>
      </c>
      <c r="E138" s="98">
        <f t="shared" si="12"/>
        <v>2158010.03</v>
      </c>
      <c r="F138" s="86">
        <f t="shared" si="6"/>
        <v>99.81545004625346</v>
      </c>
    </row>
    <row r="139" spans="1:6" s="23" customFormat="1" ht="13.5">
      <c r="A139" s="216" t="s">
        <v>248</v>
      </c>
      <c r="B139" s="216"/>
      <c r="C139" s="216"/>
      <c r="D139" s="9">
        <f t="shared" si="12"/>
        <v>2162000</v>
      </c>
      <c r="E139" s="83">
        <f t="shared" si="12"/>
        <v>2158010.03</v>
      </c>
      <c r="F139" s="90">
        <f t="shared" si="6"/>
        <v>99.81545004625346</v>
      </c>
    </row>
    <row r="140" spans="1:6" ht="12.75">
      <c r="A140" s="10" t="s">
        <v>185</v>
      </c>
      <c r="B140" s="211" t="s">
        <v>186</v>
      </c>
      <c r="C140" s="211"/>
      <c r="D140" s="12">
        <f>SUM(D141)</f>
        <v>2162000</v>
      </c>
      <c r="E140" s="84">
        <f t="shared" si="12"/>
        <v>2158010.03</v>
      </c>
      <c r="F140" s="91">
        <f t="shared" si="6"/>
        <v>99.81545004625346</v>
      </c>
    </row>
    <row r="141" spans="1:6" ht="12.75">
      <c r="A141" s="10" t="s">
        <v>187</v>
      </c>
      <c r="B141" s="211" t="s">
        <v>188</v>
      </c>
      <c r="C141" s="211"/>
      <c r="D141" s="12">
        <f>SUM(D142+D145)</f>
        <v>2162000</v>
      </c>
      <c r="E141" s="84">
        <f>SUM(E142+E145)</f>
        <v>2158010.03</v>
      </c>
      <c r="F141" s="91">
        <f t="shared" si="6"/>
        <v>99.81545004625346</v>
      </c>
    </row>
    <row r="142" spans="1:6" s="13" customFormat="1" ht="12.75">
      <c r="A142" s="10" t="s">
        <v>189</v>
      </c>
      <c r="B142" s="211" t="s">
        <v>190</v>
      </c>
      <c r="C142" s="211"/>
      <c r="D142" s="12">
        <f>SUM(D143:D144)</f>
        <v>1919000</v>
      </c>
      <c r="E142" s="84">
        <f>SUM(E143:E144)</f>
        <v>1915044.72</v>
      </c>
      <c r="F142" s="91">
        <f t="shared" si="6"/>
        <v>99.7938884835852</v>
      </c>
    </row>
    <row r="143" spans="1:6" s="13" customFormat="1" ht="12.75">
      <c r="A143" s="24" t="s">
        <v>194</v>
      </c>
      <c r="B143" s="212" t="s">
        <v>195</v>
      </c>
      <c r="C143" s="212"/>
      <c r="D143" s="16">
        <v>1469000</v>
      </c>
      <c r="E143" s="80">
        <v>1468619.29</v>
      </c>
      <c r="F143" s="89">
        <f t="shared" si="6"/>
        <v>99.97408373042886</v>
      </c>
    </row>
    <row r="144" spans="1:6" s="13" customFormat="1" ht="12.75">
      <c r="A144" s="24" t="s">
        <v>196</v>
      </c>
      <c r="B144" s="213" t="s">
        <v>197</v>
      </c>
      <c r="C144" s="212"/>
      <c r="D144" s="16">
        <v>450000</v>
      </c>
      <c r="E144" s="80">
        <v>446425.43</v>
      </c>
      <c r="F144" s="89">
        <f t="shared" si="6"/>
        <v>99.20565111111111</v>
      </c>
    </row>
    <row r="145" spans="1:6" s="23" customFormat="1" ht="13.5">
      <c r="A145" s="10" t="s">
        <v>212</v>
      </c>
      <c r="B145" s="211" t="s">
        <v>213</v>
      </c>
      <c r="C145" s="211"/>
      <c r="D145" s="12">
        <f>SUM(D146)</f>
        <v>243000</v>
      </c>
      <c r="E145" s="84">
        <f>SUM(E146)</f>
        <v>242965.31</v>
      </c>
      <c r="F145" s="91">
        <f t="shared" si="6"/>
        <v>99.98572427983538</v>
      </c>
    </row>
    <row r="146" spans="1:6" ht="12.75">
      <c r="A146" s="24" t="s">
        <v>215</v>
      </c>
      <c r="B146" s="213" t="s">
        <v>216</v>
      </c>
      <c r="C146" s="212"/>
      <c r="D146" s="16">
        <v>243000</v>
      </c>
      <c r="E146" s="80">
        <v>242965.31</v>
      </c>
      <c r="F146" s="89">
        <f t="shared" si="6"/>
        <v>99.98572427983538</v>
      </c>
    </row>
    <row r="147" spans="1:6" ht="13.5">
      <c r="A147" s="215" t="s">
        <v>240</v>
      </c>
      <c r="B147" s="215"/>
      <c r="C147" s="215"/>
      <c r="D147" s="22">
        <f aca="true" t="shared" si="13" ref="D147:E151">SUM(D148)</f>
        <v>5000</v>
      </c>
      <c r="E147" s="82">
        <f t="shared" si="13"/>
        <v>0</v>
      </c>
      <c r="F147" s="86">
        <f t="shared" si="6"/>
        <v>0</v>
      </c>
    </row>
    <row r="148" spans="1:6" s="13" customFormat="1" ht="12.75">
      <c r="A148" s="216" t="s">
        <v>249</v>
      </c>
      <c r="B148" s="216"/>
      <c r="C148" s="216"/>
      <c r="D148" s="9">
        <f t="shared" si="13"/>
        <v>5000</v>
      </c>
      <c r="E148" s="83">
        <f t="shared" si="13"/>
        <v>0</v>
      </c>
      <c r="F148" s="90">
        <f t="shared" si="6"/>
        <v>0</v>
      </c>
    </row>
    <row r="149" spans="1:6" s="13" customFormat="1" ht="12.75">
      <c r="A149" s="10" t="s">
        <v>76</v>
      </c>
      <c r="B149" s="211" t="s">
        <v>77</v>
      </c>
      <c r="C149" s="211"/>
      <c r="D149" s="12">
        <f>SUM(D150)</f>
        <v>5000</v>
      </c>
      <c r="E149" s="84">
        <f t="shared" si="13"/>
        <v>0</v>
      </c>
      <c r="F149" s="91">
        <f t="shared" si="6"/>
        <v>0</v>
      </c>
    </row>
    <row r="150" spans="1:6" s="13" customFormat="1" ht="12.75">
      <c r="A150" s="10" t="s">
        <v>95</v>
      </c>
      <c r="B150" s="211" t="s">
        <v>96</v>
      </c>
      <c r="C150" s="211"/>
      <c r="D150" s="12">
        <f>SUM(D151)</f>
        <v>5000</v>
      </c>
      <c r="E150" s="84">
        <f t="shared" si="13"/>
        <v>0</v>
      </c>
      <c r="F150" s="91">
        <f t="shared" si="6"/>
        <v>0</v>
      </c>
    </row>
    <row r="151" spans="1:6" s="31" customFormat="1" ht="13.5">
      <c r="A151" s="10" t="s">
        <v>139</v>
      </c>
      <c r="B151" s="211" t="s">
        <v>140</v>
      </c>
      <c r="C151" s="211"/>
      <c r="D151" s="12">
        <f>SUM(D152)</f>
        <v>5000</v>
      </c>
      <c r="E151" s="84">
        <f t="shared" si="13"/>
        <v>0</v>
      </c>
      <c r="F151" s="91">
        <f t="shared" si="6"/>
        <v>0</v>
      </c>
    </row>
    <row r="152" spans="1:6" ht="12.75">
      <c r="A152" s="24" t="s">
        <v>145</v>
      </c>
      <c r="B152" s="212" t="s">
        <v>146</v>
      </c>
      <c r="C152" s="212"/>
      <c r="D152" s="16">
        <v>5000</v>
      </c>
      <c r="E152" s="80">
        <v>0</v>
      </c>
      <c r="F152" s="89">
        <f t="shared" si="6"/>
        <v>0</v>
      </c>
    </row>
    <row r="153" spans="1:6" ht="12.75">
      <c r="A153" s="214" t="s">
        <v>250</v>
      </c>
      <c r="B153" s="214"/>
      <c r="C153" s="214"/>
      <c r="D153" s="94">
        <f>SUM(D155+D165)</f>
        <v>197200</v>
      </c>
      <c r="E153" s="96">
        <f>SUM(E155+E165)</f>
        <v>196566.81</v>
      </c>
      <c r="F153" s="97">
        <f t="shared" si="6"/>
        <v>99.67890973630831</v>
      </c>
    </row>
    <row r="154" spans="1:6" s="13" customFormat="1" ht="13.5">
      <c r="A154" s="215" t="s">
        <v>240</v>
      </c>
      <c r="B154" s="215"/>
      <c r="C154" s="215"/>
      <c r="D154" s="22">
        <f aca="true" t="shared" si="14" ref="D154:E157">SUM(D155)</f>
        <v>193700</v>
      </c>
      <c r="E154" s="82">
        <f t="shared" si="14"/>
        <v>193566.81</v>
      </c>
      <c r="F154" s="86">
        <f t="shared" si="6"/>
        <v>99.93123902942695</v>
      </c>
    </row>
    <row r="155" spans="1:6" s="13" customFormat="1" ht="12.75">
      <c r="A155" s="216" t="s">
        <v>251</v>
      </c>
      <c r="B155" s="216"/>
      <c r="C155" s="216"/>
      <c r="D155" s="9">
        <f>SUM(D156)</f>
        <v>193700</v>
      </c>
      <c r="E155" s="83">
        <f t="shared" si="14"/>
        <v>193566.81</v>
      </c>
      <c r="F155" s="90">
        <f t="shared" si="6"/>
        <v>99.93123902942695</v>
      </c>
    </row>
    <row r="156" spans="1:6" s="13" customFormat="1" ht="12.75">
      <c r="A156" s="10" t="s">
        <v>76</v>
      </c>
      <c r="B156" s="211" t="s">
        <v>77</v>
      </c>
      <c r="C156" s="211"/>
      <c r="D156" s="12">
        <f>SUM(D157,D161)</f>
        <v>193700</v>
      </c>
      <c r="E156" s="84">
        <f>SUM(E157,E161)</f>
        <v>193566.81</v>
      </c>
      <c r="F156" s="91">
        <f t="shared" si="6"/>
        <v>99.93123902942695</v>
      </c>
    </row>
    <row r="157" spans="1:6" s="31" customFormat="1" ht="13.5">
      <c r="A157" s="10" t="s">
        <v>95</v>
      </c>
      <c r="B157" s="211" t="s">
        <v>96</v>
      </c>
      <c r="C157" s="211"/>
      <c r="D157" s="12">
        <f>SUM(D158)</f>
        <v>176300</v>
      </c>
      <c r="E157" s="84">
        <f t="shared" si="14"/>
        <v>176250</v>
      </c>
      <c r="F157" s="91">
        <f t="shared" si="6"/>
        <v>99.97163925127623</v>
      </c>
    </row>
    <row r="158" spans="1:6" ht="12.75">
      <c r="A158" s="10" t="s">
        <v>119</v>
      </c>
      <c r="B158" s="211" t="s">
        <v>120</v>
      </c>
      <c r="C158" s="211"/>
      <c r="D158" s="12">
        <f>SUM(D159:D160)</f>
        <v>176300</v>
      </c>
      <c r="E158" s="84">
        <f>SUM(E159:E160)</f>
        <v>176250</v>
      </c>
      <c r="F158" s="91">
        <f t="shared" si="6"/>
        <v>99.97163925127623</v>
      </c>
    </row>
    <row r="159" spans="1:6" ht="12.75">
      <c r="A159" s="24" t="s">
        <v>127</v>
      </c>
      <c r="B159" s="212" t="s">
        <v>128</v>
      </c>
      <c r="C159" s="212"/>
      <c r="D159" s="16">
        <v>176300</v>
      </c>
      <c r="E159" s="80">
        <v>176250</v>
      </c>
      <c r="F159" s="89">
        <f t="shared" si="6"/>
        <v>99.97163925127623</v>
      </c>
    </row>
    <row r="160" spans="1:6" s="13" customFormat="1" ht="12.75">
      <c r="A160" s="24" t="s">
        <v>131</v>
      </c>
      <c r="B160" s="212" t="s">
        <v>132</v>
      </c>
      <c r="C160" s="212"/>
      <c r="D160" s="16">
        <v>0</v>
      </c>
      <c r="E160" s="80">
        <v>0</v>
      </c>
      <c r="F160" s="89">
        <v>0</v>
      </c>
    </row>
    <row r="161" spans="1:6" s="66" customFormat="1" ht="12.75">
      <c r="A161" s="64">
        <v>36</v>
      </c>
      <c r="B161" s="218" t="s">
        <v>164</v>
      </c>
      <c r="C161" s="219"/>
      <c r="D161" s="65">
        <f>SUM(D162)</f>
        <v>17400</v>
      </c>
      <c r="E161" s="99">
        <f>SUM(E162)</f>
        <v>17316.81</v>
      </c>
      <c r="F161" s="91">
        <f t="shared" si="6"/>
        <v>99.52189655172414</v>
      </c>
    </row>
    <row r="162" spans="1:6" s="66" customFormat="1" ht="12.75">
      <c r="A162" s="64">
        <v>363</v>
      </c>
      <c r="B162" s="218" t="s">
        <v>317</v>
      </c>
      <c r="C162" s="219"/>
      <c r="D162" s="65">
        <f>SUM(D163)</f>
        <v>17400</v>
      </c>
      <c r="E162" s="99">
        <f>SUM(E163)</f>
        <v>17316.81</v>
      </c>
      <c r="F162" s="91">
        <f t="shared" si="6"/>
        <v>99.52189655172414</v>
      </c>
    </row>
    <row r="163" spans="1:6" s="13" customFormat="1" ht="12.75">
      <c r="A163" s="24">
        <v>3631</v>
      </c>
      <c r="B163" s="220" t="s">
        <v>318</v>
      </c>
      <c r="C163" s="221"/>
      <c r="D163" s="16">
        <v>17400</v>
      </c>
      <c r="E163" s="100">
        <v>17316.81</v>
      </c>
      <c r="F163" s="89">
        <f t="shared" si="6"/>
        <v>99.52189655172414</v>
      </c>
    </row>
    <row r="164" spans="1:6" s="13" customFormat="1" ht="13.5">
      <c r="A164" s="217" t="s">
        <v>242</v>
      </c>
      <c r="B164" s="217"/>
      <c r="C164" s="217"/>
      <c r="D164" s="30">
        <f>SUM(D165)</f>
        <v>3500</v>
      </c>
      <c r="E164" s="98">
        <f>SUM(E165)</f>
        <v>3000</v>
      </c>
      <c r="F164" s="86">
        <f t="shared" si="6"/>
        <v>85.71428571428571</v>
      </c>
    </row>
    <row r="165" spans="1:6" s="13" customFormat="1" ht="12.75">
      <c r="A165" s="216" t="s">
        <v>252</v>
      </c>
      <c r="B165" s="216"/>
      <c r="C165" s="216"/>
      <c r="D165" s="9">
        <f>SUM(D166)</f>
        <v>3500</v>
      </c>
      <c r="E165" s="83">
        <f>SUM(E166)</f>
        <v>3000</v>
      </c>
      <c r="F165" s="90">
        <f t="shared" si="6"/>
        <v>85.71428571428571</v>
      </c>
    </row>
    <row r="166" spans="1:6" s="31" customFormat="1" ht="13.5">
      <c r="A166" s="10" t="s">
        <v>76</v>
      </c>
      <c r="B166" s="211" t="s">
        <v>77</v>
      </c>
      <c r="C166" s="211"/>
      <c r="D166" s="12">
        <f>SUM(D167+D170)</f>
        <v>3500</v>
      </c>
      <c r="E166" s="84">
        <f>SUM(E167+E170)</f>
        <v>3000</v>
      </c>
      <c r="F166" s="91">
        <f t="shared" si="6"/>
        <v>85.71428571428571</v>
      </c>
    </row>
    <row r="167" spans="1:6" ht="12.75">
      <c r="A167" s="10" t="s">
        <v>95</v>
      </c>
      <c r="B167" s="211" t="s">
        <v>96</v>
      </c>
      <c r="C167" s="211"/>
      <c r="D167" s="12">
        <f>SUM(D168)</f>
        <v>3500</v>
      </c>
      <c r="E167" s="84">
        <f>SUM(E168)</f>
        <v>3000</v>
      </c>
      <c r="F167" s="91">
        <f aca="true" t="shared" si="15" ref="F167:F230">SUM(E167/D167)*100</f>
        <v>85.71428571428571</v>
      </c>
    </row>
    <row r="168" spans="1:6" ht="12.75">
      <c r="A168" s="10" t="s">
        <v>119</v>
      </c>
      <c r="B168" s="211" t="s">
        <v>120</v>
      </c>
      <c r="C168" s="211"/>
      <c r="D168" s="12">
        <f>SUM(D169)</f>
        <v>3500</v>
      </c>
      <c r="E168" s="84">
        <f>SUM(E169)</f>
        <v>3000</v>
      </c>
      <c r="F168" s="91">
        <f t="shared" si="15"/>
        <v>85.71428571428571</v>
      </c>
    </row>
    <row r="169" spans="1:6" s="13" customFormat="1" ht="12.75">
      <c r="A169" s="24" t="s">
        <v>133</v>
      </c>
      <c r="B169" s="212" t="s">
        <v>134</v>
      </c>
      <c r="C169" s="212"/>
      <c r="D169" s="16">
        <v>3500</v>
      </c>
      <c r="E169" s="80">
        <v>3000</v>
      </c>
      <c r="F169" s="89">
        <f t="shared" si="15"/>
        <v>85.71428571428571</v>
      </c>
    </row>
    <row r="170" spans="1:6" s="13" customFormat="1" ht="12.75">
      <c r="A170" s="10" t="s">
        <v>153</v>
      </c>
      <c r="B170" s="211" t="s">
        <v>154</v>
      </c>
      <c r="C170" s="211"/>
      <c r="D170" s="12">
        <f>SUM(D171)</f>
        <v>0</v>
      </c>
      <c r="E170" s="84">
        <f>SUM(E171)</f>
        <v>0</v>
      </c>
      <c r="F170" s="91">
        <v>0</v>
      </c>
    </row>
    <row r="171" spans="1:6" s="13" customFormat="1" ht="12.75">
      <c r="A171" s="10" t="s">
        <v>155</v>
      </c>
      <c r="B171" s="211" t="s">
        <v>156</v>
      </c>
      <c r="C171" s="211"/>
      <c r="D171" s="12">
        <f>SUM(D172)</f>
        <v>0</v>
      </c>
      <c r="E171" s="84">
        <f>SUM(E172)</f>
        <v>0</v>
      </c>
      <c r="F171" s="91">
        <v>0</v>
      </c>
    </row>
    <row r="172" spans="1:6" ht="12.75">
      <c r="A172" s="24" t="s">
        <v>161</v>
      </c>
      <c r="B172" s="212" t="s">
        <v>162</v>
      </c>
      <c r="C172" s="212"/>
      <c r="D172" s="16">
        <v>0</v>
      </c>
      <c r="E172" s="80">
        <v>0</v>
      </c>
      <c r="F172" s="89">
        <v>0</v>
      </c>
    </row>
    <row r="173" spans="1:6" ht="12.75">
      <c r="A173" s="214" t="s">
        <v>253</v>
      </c>
      <c r="B173" s="214"/>
      <c r="C173" s="214"/>
      <c r="D173" s="94">
        <f>SUM(D175+D181)</f>
        <v>154250</v>
      </c>
      <c r="E173" s="96">
        <f>SUM(E175+E181)</f>
        <v>153368.49</v>
      </c>
      <c r="F173" s="97">
        <f t="shared" si="15"/>
        <v>99.42851863857373</v>
      </c>
    </row>
    <row r="174" spans="1:6" s="13" customFormat="1" ht="13.5">
      <c r="A174" s="215" t="s">
        <v>254</v>
      </c>
      <c r="B174" s="215"/>
      <c r="C174" s="215"/>
      <c r="D174" s="22">
        <f aca="true" t="shared" si="16" ref="D174:E178">SUM(D175)</f>
        <v>10550</v>
      </c>
      <c r="E174" s="82">
        <f t="shared" si="16"/>
        <v>10500</v>
      </c>
      <c r="F174" s="86">
        <f t="shared" si="15"/>
        <v>99.52606635071089</v>
      </c>
    </row>
    <row r="175" spans="1:6" s="23" customFormat="1" ht="13.5">
      <c r="A175" s="216" t="s">
        <v>255</v>
      </c>
      <c r="B175" s="216"/>
      <c r="C175" s="216"/>
      <c r="D175" s="9">
        <f t="shared" si="16"/>
        <v>10550</v>
      </c>
      <c r="E175" s="83">
        <f t="shared" si="16"/>
        <v>10500</v>
      </c>
      <c r="F175" s="90">
        <f t="shared" si="15"/>
        <v>99.52606635071089</v>
      </c>
    </row>
    <row r="176" spans="1:6" ht="12.75">
      <c r="A176" s="10" t="s">
        <v>76</v>
      </c>
      <c r="B176" s="211" t="s">
        <v>77</v>
      </c>
      <c r="C176" s="211"/>
      <c r="D176" s="12">
        <f>SUM(D177)</f>
        <v>10550</v>
      </c>
      <c r="E176" s="84">
        <f t="shared" si="16"/>
        <v>10500</v>
      </c>
      <c r="F176" s="91">
        <f t="shared" si="15"/>
        <v>99.52606635071089</v>
      </c>
    </row>
    <row r="177" spans="1:6" ht="12.75">
      <c r="A177" s="10" t="s">
        <v>95</v>
      </c>
      <c r="B177" s="211" t="s">
        <v>96</v>
      </c>
      <c r="C177" s="211"/>
      <c r="D177" s="12">
        <f>SUM(D178)</f>
        <v>10550</v>
      </c>
      <c r="E177" s="84">
        <f t="shared" si="16"/>
        <v>10500</v>
      </c>
      <c r="F177" s="91">
        <f t="shared" si="15"/>
        <v>99.52606635071089</v>
      </c>
    </row>
    <row r="178" spans="1:6" s="13" customFormat="1" ht="12.75">
      <c r="A178" s="10" t="s">
        <v>139</v>
      </c>
      <c r="B178" s="211" t="s">
        <v>140</v>
      </c>
      <c r="C178" s="211"/>
      <c r="D178" s="12">
        <f>SUM(D179)</f>
        <v>10550</v>
      </c>
      <c r="E178" s="84">
        <f t="shared" si="16"/>
        <v>10500</v>
      </c>
      <c r="F178" s="91">
        <f t="shared" si="15"/>
        <v>99.52606635071089</v>
      </c>
    </row>
    <row r="179" spans="1:6" s="13" customFormat="1" ht="12.75">
      <c r="A179" s="24" t="s">
        <v>152</v>
      </c>
      <c r="B179" s="212" t="s">
        <v>140</v>
      </c>
      <c r="C179" s="212"/>
      <c r="D179" s="16">
        <v>10550</v>
      </c>
      <c r="E179" s="80">
        <v>10500</v>
      </c>
      <c r="F179" s="89">
        <f t="shared" si="15"/>
        <v>99.52606635071089</v>
      </c>
    </row>
    <row r="180" spans="1:6" s="13" customFormat="1" ht="13.5">
      <c r="A180" s="215" t="s">
        <v>254</v>
      </c>
      <c r="B180" s="215"/>
      <c r="C180" s="215"/>
      <c r="D180" s="22">
        <f>SUM(D181)</f>
        <v>143700</v>
      </c>
      <c r="E180" s="82">
        <f>SUM(E181)</f>
        <v>142868.49</v>
      </c>
      <c r="F180" s="86">
        <f t="shared" si="15"/>
        <v>99.42135699373694</v>
      </c>
    </row>
    <row r="181" spans="1:6" ht="12.75">
      <c r="A181" s="216" t="s">
        <v>256</v>
      </c>
      <c r="B181" s="216"/>
      <c r="C181" s="216"/>
      <c r="D181" s="9">
        <f>SUM(D182)</f>
        <v>143700</v>
      </c>
      <c r="E181" s="83">
        <f>SUM(E182)</f>
        <v>142868.49</v>
      </c>
      <c r="F181" s="90">
        <f t="shared" si="15"/>
        <v>99.42135699373694</v>
      </c>
    </row>
    <row r="182" spans="1:6" s="23" customFormat="1" ht="13.5">
      <c r="A182" s="10" t="s">
        <v>76</v>
      </c>
      <c r="B182" s="211" t="s">
        <v>77</v>
      </c>
      <c r="C182" s="211"/>
      <c r="D182" s="12">
        <f>SUM(D183+D186)</f>
        <v>143700</v>
      </c>
      <c r="E182" s="84">
        <f>SUM(E183+E186)</f>
        <v>142868.49</v>
      </c>
      <c r="F182" s="91">
        <f t="shared" si="15"/>
        <v>99.42135699373694</v>
      </c>
    </row>
    <row r="183" spans="1:6" ht="12.75">
      <c r="A183" s="10" t="s">
        <v>95</v>
      </c>
      <c r="B183" s="211" t="s">
        <v>96</v>
      </c>
      <c r="C183" s="211"/>
      <c r="D183" s="12">
        <f>SUM(D184)</f>
        <v>22000</v>
      </c>
      <c r="E183" s="84">
        <f>SUM(E184)</f>
        <v>21182.89</v>
      </c>
      <c r="F183" s="91">
        <f t="shared" si="15"/>
        <v>96.28586363636363</v>
      </c>
    </row>
    <row r="184" spans="1:6" ht="12.75">
      <c r="A184" s="10" t="s">
        <v>106</v>
      </c>
      <c r="B184" s="211" t="s">
        <v>107</v>
      </c>
      <c r="C184" s="211"/>
      <c r="D184" s="12">
        <f>SUM(D185)</f>
        <v>22000</v>
      </c>
      <c r="E184" s="84">
        <f>SUM(E185)</f>
        <v>21182.89</v>
      </c>
      <c r="F184" s="91">
        <f t="shared" si="15"/>
        <v>96.28586363636363</v>
      </c>
    </row>
    <row r="185" spans="1:6" s="13" customFormat="1" ht="12.75">
      <c r="A185" s="24" t="s">
        <v>113</v>
      </c>
      <c r="B185" s="212" t="s">
        <v>114</v>
      </c>
      <c r="C185" s="212"/>
      <c r="D185" s="16">
        <v>22000</v>
      </c>
      <c r="E185" s="80">
        <v>21182.89</v>
      </c>
      <c r="F185" s="89">
        <f t="shared" si="15"/>
        <v>96.28586363636363</v>
      </c>
    </row>
    <row r="186" spans="1:6" s="13" customFormat="1" ht="12.75">
      <c r="A186" s="10" t="s">
        <v>178</v>
      </c>
      <c r="B186" s="211" t="s">
        <v>179</v>
      </c>
      <c r="C186" s="211"/>
      <c r="D186" s="12">
        <f>SUM(D187)</f>
        <v>121700</v>
      </c>
      <c r="E186" s="84">
        <f>SUM(E187)</f>
        <v>121685.6</v>
      </c>
      <c r="F186" s="91">
        <f t="shared" si="15"/>
        <v>99.98816762530815</v>
      </c>
    </row>
    <row r="187" spans="1:6" s="13" customFormat="1" ht="12.75">
      <c r="A187" s="10" t="s">
        <v>180</v>
      </c>
      <c r="B187" s="211" t="s">
        <v>181</v>
      </c>
      <c r="C187" s="211"/>
      <c r="D187" s="12">
        <f>SUM(D188)</f>
        <v>121700</v>
      </c>
      <c r="E187" s="84">
        <f>SUM(E188)</f>
        <v>121685.6</v>
      </c>
      <c r="F187" s="91">
        <f t="shared" si="15"/>
        <v>99.98816762530815</v>
      </c>
    </row>
    <row r="188" spans="1:6" ht="12.75">
      <c r="A188" s="24" t="s">
        <v>183</v>
      </c>
      <c r="B188" s="212" t="s">
        <v>184</v>
      </c>
      <c r="C188" s="212"/>
      <c r="D188" s="16">
        <v>121700</v>
      </c>
      <c r="E188" s="80">
        <v>121685.6</v>
      </c>
      <c r="F188" s="89">
        <f t="shared" si="15"/>
        <v>99.98816762530815</v>
      </c>
    </row>
    <row r="189" spans="1:6" s="31" customFormat="1" ht="13.5">
      <c r="A189" s="214" t="s">
        <v>257</v>
      </c>
      <c r="B189" s="214"/>
      <c r="C189" s="214"/>
      <c r="D189" s="94">
        <f>SUM(D191+D205)</f>
        <v>688800</v>
      </c>
      <c r="E189" s="96">
        <f>SUM(E191+E205)</f>
        <v>628053.79</v>
      </c>
      <c r="F189" s="97">
        <f t="shared" si="15"/>
        <v>91.18086382113822</v>
      </c>
    </row>
    <row r="190" spans="1:6" ht="13.5">
      <c r="A190" s="215" t="s">
        <v>240</v>
      </c>
      <c r="B190" s="215"/>
      <c r="C190" s="215"/>
      <c r="D190" s="22">
        <f aca="true" t="shared" si="17" ref="D190:E192">SUM(D191)</f>
        <v>511100</v>
      </c>
      <c r="E190" s="82">
        <f t="shared" si="17"/>
        <v>450441.39</v>
      </c>
      <c r="F190" s="86">
        <f t="shared" si="15"/>
        <v>88.13175308158874</v>
      </c>
    </row>
    <row r="191" spans="1:6" ht="12.75">
      <c r="A191" s="216" t="s">
        <v>258</v>
      </c>
      <c r="B191" s="216"/>
      <c r="C191" s="216"/>
      <c r="D191" s="9">
        <f t="shared" si="17"/>
        <v>511100</v>
      </c>
      <c r="E191" s="83">
        <f t="shared" si="17"/>
        <v>450441.39</v>
      </c>
      <c r="F191" s="90">
        <f t="shared" si="15"/>
        <v>88.13175308158874</v>
      </c>
    </row>
    <row r="192" spans="1:6" s="13" customFormat="1" ht="12.75">
      <c r="A192" s="10" t="s">
        <v>76</v>
      </c>
      <c r="B192" s="211" t="s">
        <v>77</v>
      </c>
      <c r="C192" s="211"/>
      <c r="D192" s="12">
        <f>SUM(D193)</f>
        <v>511100</v>
      </c>
      <c r="E192" s="84">
        <f t="shared" si="17"/>
        <v>450441.39</v>
      </c>
      <c r="F192" s="91">
        <f t="shared" si="15"/>
        <v>88.13175308158874</v>
      </c>
    </row>
    <row r="193" spans="1:6" s="13" customFormat="1" ht="12.75">
      <c r="A193" s="10" t="s">
        <v>95</v>
      </c>
      <c r="B193" s="211" t="s">
        <v>96</v>
      </c>
      <c r="C193" s="211"/>
      <c r="D193" s="12">
        <f>SUM(D194+D199)</f>
        <v>511100</v>
      </c>
      <c r="E193" s="84">
        <f>SUM(E194+E199)</f>
        <v>450441.39</v>
      </c>
      <c r="F193" s="91">
        <f t="shared" si="15"/>
        <v>88.13175308158874</v>
      </c>
    </row>
    <row r="194" spans="1:6" s="13" customFormat="1" ht="12.75">
      <c r="A194" s="10" t="s">
        <v>106</v>
      </c>
      <c r="B194" s="211" t="s">
        <v>107</v>
      </c>
      <c r="C194" s="211"/>
      <c r="D194" s="12">
        <f>SUM(D195:D198)</f>
        <v>74100</v>
      </c>
      <c r="E194" s="84">
        <f>SUM(E195:E198)</f>
        <v>72113.51000000001</v>
      </c>
      <c r="F194" s="91">
        <f t="shared" si="15"/>
        <v>97.31917678812417</v>
      </c>
    </row>
    <row r="195" spans="1:6" ht="12.75">
      <c r="A195" s="24" t="s">
        <v>111</v>
      </c>
      <c r="B195" s="212" t="s">
        <v>112</v>
      </c>
      <c r="C195" s="212"/>
      <c r="D195" s="16">
        <v>40400</v>
      </c>
      <c r="E195" s="80">
        <v>40360.2</v>
      </c>
      <c r="F195" s="89">
        <f t="shared" si="15"/>
        <v>99.90148514851485</v>
      </c>
    </row>
    <row r="196" spans="1:6" s="13" customFormat="1" ht="12.75">
      <c r="A196" s="24" t="s">
        <v>113</v>
      </c>
      <c r="B196" s="212" t="s">
        <v>259</v>
      </c>
      <c r="C196" s="212"/>
      <c r="D196" s="16">
        <v>17000</v>
      </c>
      <c r="E196" s="80">
        <v>16944.94</v>
      </c>
      <c r="F196" s="89">
        <f t="shared" si="15"/>
        <v>99.67611764705882</v>
      </c>
    </row>
    <row r="197" spans="1:6" s="13" customFormat="1" ht="12.75">
      <c r="A197" s="24" t="s">
        <v>115</v>
      </c>
      <c r="B197" s="212" t="s">
        <v>116</v>
      </c>
      <c r="C197" s="212"/>
      <c r="D197" s="16">
        <v>5000</v>
      </c>
      <c r="E197" s="80">
        <v>3114.37</v>
      </c>
      <c r="F197" s="89">
        <f t="shared" si="15"/>
        <v>62.28739999999999</v>
      </c>
    </row>
    <row r="198" spans="1:6" ht="12.75">
      <c r="A198" s="24" t="s">
        <v>117</v>
      </c>
      <c r="B198" s="212" t="s">
        <v>118</v>
      </c>
      <c r="C198" s="212"/>
      <c r="D198" s="16">
        <v>11700</v>
      </c>
      <c r="E198" s="80">
        <v>11694</v>
      </c>
      <c r="F198" s="89">
        <f t="shared" si="15"/>
        <v>99.94871794871794</v>
      </c>
    </row>
    <row r="199" spans="1:6" s="23" customFormat="1" ht="13.5">
      <c r="A199" s="10" t="s">
        <v>119</v>
      </c>
      <c r="B199" s="211" t="s">
        <v>120</v>
      </c>
      <c r="C199" s="211"/>
      <c r="D199" s="12">
        <f>SUM(D200:D203)</f>
        <v>437000</v>
      </c>
      <c r="E199" s="84">
        <f>SUM(E200:E203)</f>
        <v>378327.88</v>
      </c>
      <c r="F199" s="91">
        <f t="shared" si="15"/>
        <v>86.57388558352402</v>
      </c>
    </row>
    <row r="200" spans="1:6" ht="12.75">
      <c r="A200" s="24" t="s">
        <v>123</v>
      </c>
      <c r="B200" s="212" t="s">
        <v>124</v>
      </c>
      <c r="C200" s="212"/>
      <c r="D200" s="16">
        <v>3000</v>
      </c>
      <c r="E200" s="80">
        <v>0</v>
      </c>
      <c r="F200" s="89">
        <f t="shared" si="15"/>
        <v>0</v>
      </c>
    </row>
    <row r="201" spans="1:6" ht="12.75">
      <c r="A201" s="24" t="s">
        <v>125</v>
      </c>
      <c r="B201" s="212" t="s">
        <v>126</v>
      </c>
      <c r="C201" s="212"/>
      <c r="D201" s="16">
        <v>3000</v>
      </c>
      <c r="E201" s="80">
        <v>0</v>
      </c>
      <c r="F201" s="89">
        <f t="shared" si="15"/>
        <v>0</v>
      </c>
    </row>
    <row r="202" spans="1:6" s="13" customFormat="1" ht="12.75">
      <c r="A202" s="24" t="s">
        <v>133</v>
      </c>
      <c r="B202" s="212" t="s">
        <v>134</v>
      </c>
      <c r="C202" s="212"/>
      <c r="D202" s="16">
        <v>331000</v>
      </c>
      <c r="E202" s="80">
        <v>330915.75</v>
      </c>
      <c r="F202" s="89">
        <f t="shared" si="15"/>
        <v>99.97454682779457</v>
      </c>
    </row>
    <row r="203" spans="1:6" s="13" customFormat="1" ht="12.75">
      <c r="A203" s="24" t="s">
        <v>137</v>
      </c>
      <c r="B203" s="212" t="s">
        <v>138</v>
      </c>
      <c r="C203" s="212"/>
      <c r="D203" s="16">
        <v>100000</v>
      </c>
      <c r="E203" s="80">
        <v>47412.13</v>
      </c>
      <c r="F203" s="89">
        <f t="shared" si="15"/>
        <v>47.41213</v>
      </c>
    </row>
    <row r="204" spans="1:6" s="13" customFormat="1" ht="13.5">
      <c r="A204" s="215" t="s">
        <v>240</v>
      </c>
      <c r="B204" s="215"/>
      <c r="C204" s="215"/>
      <c r="D204" s="22">
        <f aca="true" t="shared" si="18" ref="D204:E207">SUM(D205)</f>
        <v>177700</v>
      </c>
      <c r="E204" s="82">
        <f t="shared" si="18"/>
        <v>177612.4</v>
      </c>
      <c r="F204" s="86">
        <f t="shared" si="15"/>
        <v>99.95070343275184</v>
      </c>
    </row>
    <row r="205" spans="1:6" s="23" customFormat="1" ht="13.5">
      <c r="A205" s="216" t="s">
        <v>260</v>
      </c>
      <c r="B205" s="216"/>
      <c r="C205" s="216"/>
      <c r="D205" s="9">
        <f t="shared" si="18"/>
        <v>177700</v>
      </c>
      <c r="E205" s="83">
        <f t="shared" si="18"/>
        <v>177612.4</v>
      </c>
      <c r="F205" s="90">
        <f t="shared" si="15"/>
        <v>99.95070343275184</v>
      </c>
    </row>
    <row r="206" spans="1:6" ht="12.75">
      <c r="A206" s="10" t="s">
        <v>185</v>
      </c>
      <c r="B206" s="211" t="s">
        <v>186</v>
      </c>
      <c r="C206" s="211"/>
      <c r="D206" s="12">
        <f>SUM(D207)</f>
        <v>177700</v>
      </c>
      <c r="E206" s="84">
        <f t="shared" si="18"/>
        <v>177612.4</v>
      </c>
      <c r="F206" s="91">
        <f t="shared" si="15"/>
        <v>99.95070343275184</v>
      </c>
    </row>
    <row r="207" spans="1:6" ht="12.75">
      <c r="A207" s="10" t="s">
        <v>187</v>
      </c>
      <c r="B207" s="211" t="s">
        <v>188</v>
      </c>
      <c r="C207" s="211"/>
      <c r="D207" s="12">
        <f>SUM(D208)</f>
        <v>177700</v>
      </c>
      <c r="E207" s="84">
        <f t="shared" si="18"/>
        <v>177612.4</v>
      </c>
      <c r="F207" s="91">
        <f t="shared" si="15"/>
        <v>99.95070343275184</v>
      </c>
    </row>
    <row r="208" spans="1:6" s="13" customFormat="1" ht="12.75">
      <c r="A208" s="10" t="s">
        <v>198</v>
      </c>
      <c r="B208" s="211" t="s">
        <v>199</v>
      </c>
      <c r="C208" s="211"/>
      <c r="D208" s="12">
        <f>SUM(D209:D209)</f>
        <v>177700</v>
      </c>
      <c r="E208" s="84">
        <f>SUM(E209:E209)</f>
        <v>177612.4</v>
      </c>
      <c r="F208" s="91">
        <f t="shared" si="15"/>
        <v>99.95070343275184</v>
      </c>
    </row>
    <row r="209" spans="1:6" s="13" customFormat="1" ht="12.75">
      <c r="A209" s="24" t="s">
        <v>206</v>
      </c>
      <c r="B209" s="213" t="s">
        <v>293</v>
      </c>
      <c r="C209" s="212"/>
      <c r="D209" s="16">
        <v>177700</v>
      </c>
      <c r="E209" s="80">
        <v>177612.4</v>
      </c>
      <c r="F209" s="89">
        <f t="shared" si="15"/>
        <v>99.95070343275184</v>
      </c>
    </row>
    <row r="210" spans="1:6" s="13" customFormat="1" ht="12.75">
      <c r="A210" s="214" t="s">
        <v>261</v>
      </c>
      <c r="B210" s="214"/>
      <c r="C210" s="214"/>
      <c r="D210" s="94">
        <f>SUM(D212+D219+D231)</f>
        <v>231200</v>
      </c>
      <c r="E210" s="96">
        <f>SUM(E212+E219+E231)</f>
        <v>218629.02000000002</v>
      </c>
      <c r="F210" s="97">
        <f t="shared" si="15"/>
        <v>94.56272491349482</v>
      </c>
    </row>
    <row r="211" spans="1:6" s="13" customFormat="1" ht="13.5">
      <c r="A211" s="215" t="s">
        <v>262</v>
      </c>
      <c r="B211" s="215"/>
      <c r="C211" s="215"/>
      <c r="D211" s="22">
        <f aca="true" t="shared" si="19" ref="D211:E214">SUM(D212)</f>
        <v>97000</v>
      </c>
      <c r="E211" s="82">
        <f t="shared" si="19"/>
        <v>86883.58</v>
      </c>
      <c r="F211" s="86">
        <f t="shared" si="15"/>
        <v>89.57070103092784</v>
      </c>
    </row>
    <row r="212" spans="1:6" ht="12.75">
      <c r="A212" s="216" t="s">
        <v>263</v>
      </c>
      <c r="B212" s="216"/>
      <c r="C212" s="216"/>
      <c r="D212" s="9">
        <f t="shared" si="19"/>
        <v>97000</v>
      </c>
      <c r="E212" s="83">
        <f t="shared" si="19"/>
        <v>86883.58</v>
      </c>
      <c r="F212" s="90">
        <f t="shared" si="15"/>
        <v>89.57070103092784</v>
      </c>
    </row>
    <row r="213" spans="1:6" s="23" customFormat="1" ht="13.5">
      <c r="A213" s="10" t="s">
        <v>76</v>
      </c>
      <c r="B213" s="211" t="s">
        <v>77</v>
      </c>
      <c r="C213" s="211"/>
      <c r="D213" s="12">
        <f>SUM(D214)</f>
        <v>97000</v>
      </c>
      <c r="E213" s="84">
        <f t="shared" si="19"/>
        <v>86883.58</v>
      </c>
      <c r="F213" s="91">
        <f t="shared" si="15"/>
        <v>89.57070103092784</v>
      </c>
    </row>
    <row r="214" spans="1:6" ht="12.75">
      <c r="A214" s="10" t="s">
        <v>169</v>
      </c>
      <c r="B214" s="211" t="s">
        <v>170</v>
      </c>
      <c r="C214" s="211"/>
      <c r="D214" s="12">
        <f>SUM(D215)</f>
        <v>97000</v>
      </c>
      <c r="E214" s="84">
        <f t="shared" si="19"/>
        <v>86883.58</v>
      </c>
      <c r="F214" s="91">
        <f t="shared" si="15"/>
        <v>89.57070103092784</v>
      </c>
    </row>
    <row r="215" spans="1:6" ht="12.75">
      <c r="A215" s="10" t="s">
        <v>171</v>
      </c>
      <c r="B215" s="211" t="s">
        <v>172</v>
      </c>
      <c r="C215" s="211"/>
      <c r="D215" s="12">
        <f>SUM(D216:D217)</f>
        <v>97000</v>
      </c>
      <c r="E215" s="84">
        <f>SUM(E216:E217)</f>
        <v>86883.58</v>
      </c>
      <c r="F215" s="91">
        <f t="shared" si="15"/>
        <v>89.57070103092784</v>
      </c>
    </row>
    <row r="216" spans="1:6" s="13" customFormat="1" ht="12.75">
      <c r="A216" s="24" t="s">
        <v>174</v>
      </c>
      <c r="B216" s="212" t="s">
        <v>175</v>
      </c>
      <c r="C216" s="212"/>
      <c r="D216" s="16">
        <v>87000</v>
      </c>
      <c r="E216" s="80">
        <v>86883.58</v>
      </c>
      <c r="F216" s="89">
        <f t="shared" si="15"/>
        <v>99.86618390804598</v>
      </c>
    </row>
    <row r="217" spans="1:6" s="13" customFormat="1" ht="12.75">
      <c r="A217" s="24" t="s">
        <v>176</v>
      </c>
      <c r="B217" s="212" t="s">
        <v>177</v>
      </c>
      <c r="C217" s="212"/>
      <c r="D217" s="16">
        <v>10000</v>
      </c>
      <c r="E217" s="80">
        <v>0</v>
      </c>
      <c r="F217" s="89">
        <f t="shared" si="15"/>
        <v>0</v>
      </c>
    </row>
    <row r="218" spans="1:6" s="13" customFormat="1" ht="13.5">
      <c r="A218" s="215" t="s">
        <v>262</v>
      </c>
      <c r="B218" s="215"/>
      <c r="C218" s="215"/>
      <c r="D218" s="22">
        <f>SUM(D219)</f>
        <v>106200</v>
      </c>
      <c r="E218" s="82">
        <f>SUM(E219)</f>
        <v>104745.44</v>
      </c>
      <c r="F218" s="86">
        <f t="shared" si="15"/>
        <v>98.63035781544257</v>
      </c>
    </row>
    <row r="219" spans="1:6" ht="12.75">
      <c r="A219" s="216" t="s">
        <v>264</v>
      </c>
      <c r="B219" s="216"/>
      <c r="C219" s="216"/>
      <c r="D219" s="9">
        <f>SUM(D220)</f>
        <v>106200</v>
      </c>
      <c r="E219" s="83">
        <f>SUM(E220)</f>
        <v>104745.44</v>
      </c>
      <c r="F219" s="90">
        <f t="shared" si="15"/>
        <v>98.63035781544257</v>
      </c>
    </row>
    <row r="220" spans="1:6" ht="12.75">
      <c r="A220" s="10" t="s">
        <v>76</v>
      </c>
      <c r="B220" s="211" t="s">
        <v>77</v>
      </c>
      <c r="C220" s="211"/>
      <c r="D220" s="12">
        <f>SUM(D221+D227)</f>
        <v>106200</v>
      </c>
      <c r="E220" s="84">
        <f>SUM(E221+E227)</f>
        <v>104745.44</v>
      </c>
      <c r="F220" s="91">
        <f t="shared" si="15"/>
        <v>98.63035781544257</v>
      </c>
    </row>
    <row r="221" spans="1:6" ht="12.75">
      <c r="A221" s="10" t="s">
        <v>78</v>
      </c>
      <c r="B221" s="211" t="s">
        <v>79</v>
      </c>
      <c r="C221" s="211"/>
      <c r="D221" s="12">
        <f>SUM(D222+D224)</f>
        <v>41200</v>
      </c>
      <c r="E221" s="84">
        <f>SUM(E222+E224)</f>
        <v>40374.14</v>
      </c>
      <c r="F221" s="91">
        <f t="shared" si="15"/>
        <v>97.9954854368932</v>
      </c>
    </row>
    <row r="222" spans="1:6" ht="12.75">
      <c r="A222" s="10" t="s">
        <v>81</v>
      </c>
      <c r="B222" s="211" t="s">
        <v>82</v>
      </c>
      <c r="C222" s="211"/>
      <c r="D222" s="12">
        <f>SUM(D223)</f>
        <v>34500</v>
      </c>
      <c r="E222" s="84">
        <f>SUM(E223)</f>
        <v>34478.66</v>
      </c>
      <c r="F222" s="91">
        <f t="shared" si="15"/>
        <v>99.93814492753624</v>
      </c>
    </row>
    <row r="223" spans="1:6" s="13" customFormat="1" ht="12.75">
      <c r="A223" s="24" t="s">
        <v>83</v>
      </c>
      <c r="B223" s="212" t="s">
        <v>84</v>
      </c>
      <c r="C223" s="212"/>
      <c r="D223" s="16">
        <v>34500</v>
      </c>
      <c r="E223" s="80">
        <v>34478.66</v>
      </c>
      <c r="F223" s="89">
        <f t="shared" si="15"/>
        <v>99.93814492753624</v>
      </c>
    </row>
    <row r="224" spans="1:6" ht="12.75">
      <c r="A224" s="10" t="s">
        <v>89</v>
      </c>
      <c r="B224" s="211" t="s">
        <v>90</v>
      </c>
      <c r="C224" s="211"/>
      <c r="D224" s="84">
        <f>SUM(D225:D226)</f>
        <v>6700</v>
      </c>
      <c r="E224" s="84">
        <f>SUM(E225:E226)</f>
        <v>5895.48</v>
      </c>
      <c r="F224" s="91">
        <f t="shared" si="15"/>
        <v>87.99223880597015</v>
      </c>
    </row>
    <row r="225" spans="1:6" ht="12.75">
      <c r="A225" s="24" t="s">
        <v>91</v>
      </c>
      <c r="B225" s="212" t="s">
        <v>92</v>
      </c>
      <c r="C225" s="212"/>
      <c r="D225" s="16">
        <v>5700</v>
      </c>
      <c r="E225" s="80">
        <v>5609.75</v>
      </c>
      <c r="F225" s="89">
        <f t="shared" si="15"/>
        <v>98.41666666666666</v>
      </c>
    </row>
    <row r="226" spans="1:6" ht="12.75">
      <c r="A226" s="24" t="s">
        <v>93</v>
      </c>
      <c r="B226" s="212" t="s">
        <v>94</v>
      </c>
      <c r="C226" s="212"/>
      <c r="D226" s="16">
        <v>1000</v>
      </c>
      <c r="E226" s="80">
        <v>285.73</v>
      </c>
      <c r="F226" s="89">
        <f t="shared" si="15"/>
        <v>28.573000000000004</v>
      </c>
    </row>
    <row r="227" spans="1:6" s="23" customFormat="1" ht="13.5">
      <c r="A227" s="10" t="s">
        <v>169</v>
      </c>
      <c r="B227" s="211" t="s">
        <v>170</v>
      </c>
      <c r="C227" s="211"/>
      <c r="D227" s="12">
        <f>SUM(D228)</f>
        <v>65000</v>
      </c>
      <c r="E227" s="84">
        <f>SUM(E228)</f>
        <v>64371.3</v>
      </c>
      <c r="F227" s="91">
        <f t="shared" si="15"/>
        <v>99.03276923076923</v>
      </c>
    </row>
    <row r="228" spans="1:6" ht="12.75">
      <c r="A228" s="10" t="s">
        <v>171</v>
      </c>
      <c r="B228" s="211" t="s">
        <v>172</v>
      </c>
      <c r="C228" s="211"/>
      <c r="D228" s="12">
        <f>SUM(D229)</f>
        <v>65000</v>
      </c>
      <c r="E228" s="84">
        <f>SUM(E229)</f>
        <v>64371.3</v>
      </c>
      <c r="F228" s="91">
        <f t="shared" si="15"/>
        <v>99.03276923076923</v>
      </c>
    </row>
    <row r="229" spans="1:6" ht="12.75">
      <c r="A229" s="24">
        <v>3721</v>
      </c>
      <c r="B229" s="212" t="s">
        <v>175</v>
      </c>
      <c r="C229" s="212"/>
      <c r="D229" s="16">
        <v>65000</v>
      </c>
      <c r="E229" s="80">
        <v>64371.3</v>
      </c>
      <c r="F229" s="89">
        <f t="shared" si="15"/>
        <v>99.03276923076923</v>
      </c>
    </row>
    <row r="230" spans="1:6" s="13" customFormat="1" ht="13.5">
      <c r="A230" s="215" t="s">
        <v>262</v>
      </c>
      <c r="B230" s="215"/>
      <c r="C230" s="215"/>
      <c r="D230" s="22">
        <f aca="true" t="shared" si="20" ref="D230:E234">SUM(D231)</f>
        <v>28000</v>
      </c>
      <c r="E230" s="82">
        <f t="shared" si="20"/>
        <v>27000</v>
      </c>
      <c r="F230" s="86">
        <f t="shared" si="15"/>
        <v>96.42857142857143</v>
      </c>
    </row>
    <row r="231" spans="1:6" s="13" customFormat="1" ht="12.75">
      <c r="A231" s="216" t="s">
        <v>265</v>
      </c>
      <c r="B231" s="216"/>
      <c r="C231" s="216"/>
      <c r="D231" s="9">
        <f t="shared" si="20"/>
        <v>28000</v>
      </c>
      <c r="E231" s="83">
        <f t="shared" si="20"/>
        <v>27000</v>
      </c>
      <c r="F231" s="90">
        <f aca="true" t="shared" si="21" ref="F231:F294">SUM(E231/D231)*100</f>
        <v>96.42857142857143</v>
      </c>
    </row>
    <row r="232" spans="1:6" s="13" customFormat="1" ht="12.75">
      <c r="A232" s="10" t="s">
        <v>76</v>
      </c>
      <c r="B232" s="211" t="s">
        <v>77</v>
      </c>
      <c r="C232" s="211"/>
      <c r="D232" s="12">
        <f>SUM(D233)</f>
        <v>28000</v>
      </c>
      <c r="E232" s="84">
        <f t="shared" si="20"/>
        <v>27000</v>
      </c>
      <c r="F232" s="91">
        <f t="shared" si="21"/>
        <v>96.42857142857143</v>
      </c>
    </row>
    <row r="233" spans="1:6" ht="12.75">
      <c r="A233" s="10" t="s">
        <v>178</v>
      </c>
      <c r="B233" s="211" t="s">
        <v>179</v>
      </c>
      <c r="C233" s="211"/>
      <c r="D233" s="12">
        <f>SUM(D234)</f>
        <v>28000</v>
      </c>
      <c r="E233" s="84">
        <f t="shared" si="20"/>
        <v>27000</v>
      </c>
      <c r="F233" s="91">
        <f t="shared" si="21"/>
        <v>96.42857142857143</v>
      </c>
    </row>
    <row r="234" spans="1:6" ht="12.75">
      <c r="A234" s="10" t="s">
        <v>180</v>
      </c>
      <c r="B234" s="211" t="s">
        <v>181</v>
      </c>
      <c r="C234" s="211"/>
      <c r="D234" s="12">
        <f>SUM(D235)</f>
        <v>28000</v>
      </c>
      <c r="E234" s="84">
        <f t="shared" si="20"/>
        <v>27000</v>
      </c>
      <c r="F234" s="91">
        <f t="shared" si="21"/>
        <v>96.42857142857143</v>
      </c>
    </row>
    <row r="235" spans="1:6" ht="12.75">
      <c r="A235" s="24" t="s">
        <v>183</v>
      </c>
      <c r="B235" s="212" t="s">
        <v>184</v>
      </c>
      <c r="C235" s="212"/>
      <c r="D235" s="16">
        <v>28000</v>
      </c>
      <c r="E235" s="80">
        <v>27000</v>
      </c>
      <c r="F235" s="89">
        <f t="shared" si="21"/>
        <v>96.42857142857143</v>
      </c>
    </row>
    <row r="236" spans="1:6" s="23" customFormat="1" ht="13.5">
      <c r="A236" s="214" t="s">
        <v>266</v>
      </c>
      <c r="B236" s="214"/>
      <c r="C236" s="214"/>
      <c r="D236" s="94">
        <f>SUM(D238+D258)</f>
        <v>185000</v>
      </c>
      <c r="E236" s="96">
        <f>SUM(E238+E258)</f>
        <v>146360.82</v>
      </c>
      <c r="F236" s="97">
        <f t="shared" si="21"/>
        <v>79.11395675675676</v>
      </c>
    </row>
    <row r="237" spans="1:6" ht="13.5">
      <c r="A237" s="215" t="s">
        <v>267</v>
      </c>
      <c r="B237" s="215"/>
      <c r="C237" s="215"/>
      <c r="D237" s="22">
        <f>SUM(D238)</f>
        <v>185000</v>
      </c>
      <c r="E237" s="82">
        <f>SUM(E238)</f>
        <v>146360.82</v>
      </c>
      <c r="F237" s="86">
        <f t="shared" si="21"/>
        <v>79.11395675675676</v>
      </c>
    </row>
    <row r="238" spans="1:6" ht="12.75">
      <c r="A238" s="216" t="s">
        <v>268</v>
      </c>
      <c r="B238" s="216"/>
      <c r="C238" s="216"/>
      <c r="D238" s="9">
        <f>SUM(D239)</f>
        <v>185000</v>
      </c>
      <c r="E238" s="83">
        <f>SUM(E239)</f>
        <v>146360.82</v>
      </c>
      <c r="F238" s="90">
        <f t="shared" si="21"/>
        <v>79.11395675675676</v>
      </c>
    </row>
    <row r="239" spans="1:6" s="13" customFormat="1" ht="12.75">
      <c r="A239" s="10" t="s">
        <v>76</v>
      </c>
      <c r="B239" s="211" t="s">
        <v>77</v>
      </c>
      <c r="C239" s="211"/>
      <c r="D239" s="12">
        <f>SUM(D240+D251+D254)</f>
        <v>185000</v>
      </c>
      <c r="E239" s="84">
        <f>SUM(E240+E251+E254)</f>
        <v>146360.82</v>
      </c>
      <c r="F239" s="91">
        <f t="shared" si="21"/>
        <v>79.11395675675676</v>
      </c>
    </row>
    <row r="240" spans="1:6" s="13" customFormat="1" ht="12.75">
      <c r="A240" s="10" t="s">
        <v>95</v>
      </c>
      <c r="B240" s="211" t="s">
        <v>96</v>
      </c>
      <c r="C240" s="211"/>
      <c r="D240" s="12">
        <f>SUM(D241+D244+D249)</f>
        <v>74000</v>
      </c>
      <c r="E240" s="84">
        <f>SUM(E241+E244+E249)</f>
        <v>45851.32</v>
      </c>
      <c r="F240" s="91">
        <f t="shared" si="21"/>
        <v>61.961243243243246</v>
      </c>
    </row>
    <row r="241" spans="1:6" s="13" customFormat="1" ht="12.75">
      <c r="A241" s="10" t="s">
        <v>106</v>
      </c>
      <c r="B241" s="211" t="s">
        <v>107</v>
      </c>
      <c r="C241" s="211"/>
      <c r="D241" s="12">
        <f>SUM(D242:D243)</f>
        <v>30000</v>
      </c>
      <c r="E241" s="84">
        <f>SUM(E242:E243)</f>
        <v>27371.65</v>
      </c>
      <c r="F241" s="91">
        <f t="shared" si="21"/>
        <v>91.23883333333333</v>
      </c>
    </row>
    <row r="242" spans="1:6" ht="12.75">
      <c r="A242" s="24" t="s">
        <v>111</v>
      </c>
      <c r="B242" s="212" t="s">
        <v>112</v>
      </c>
      <c r="C242" s="212"/>
      <c r="D242" s="16">
        <v>25000</v>
      </c>
      <c r="E242" s="80">
        <v>24595.75</v>
      </c>
      <c r="F242" s="89">
        <f t="shared" si="21"/>
        <v>98.383</v>
      </c>
    </row>
    <row r="243" spans="1:6" s="23" customFormat="1" ht="13.5">
      <c r="A243" s="24" t="s">
        <v>113</v>
      </c>
      <c r="B243" s="212" t="s">
        <v>114</v>
      </c>
      <c r="C243" s="212"/>
      <c r="D243" s="16">
        <v>5000</v>
      </c>
      <c r="E243" s="80">
        <v>2775.9</v>
      </c>
      <c r="F243" s="89">
        <f t="shared" si="21"/>
        <v>55.518</v>
      </c>
    </row>
    <row r="244" spans="1:6" ht="12.75">
      <c r="A244" s="10" t="s">
        <v>119</v>
      </c>
      <c r="B244" s="211" t="s">
        <v>120</v>
      </c>
      <c r="C244" s="211"/>
      <c r="D244" s="12">
        <f>SUM(D245:D248)</f>
        <v>39000</v>
      </c>
      <c r="E244" s="84">
        <f>SUM(E245:E248)</f>
        <v>18479.67</v>
      </c>
      <c r="F244" s="91">
        <f t="shared" si="21"/>
        <v>47.383769230769225</v>
      </c>
    </row>
    <row r="245" spans="1:6" ht="12.75">
      <c r="A245" s="24" t="s">
        <v>121</v>
      </c>
      <c r="B245" s="212" t="s">
        <v>122</v>
      </c>
      <c r="C245" s="212"/>
      <c r="D245" s="16">
        <v>10000</v>
      </c>
      <c r="E245" s="80">
        <v>479.67</v>
      </c>
      <c r="F245" s="89">
        <f t="shared" si="21"/>
        <v>4.7967</v>
      </c>
    </row>
    <row r="246" spans="1:6" s="13" customFormat="1" ht="12.75">
      <c r="A246" s="24" t="s">
        <v>123</v>
      </c>
      <c r="B246" s="212" t="s">
        <v>124</v>
      </c>
      <c r="C246" s="212"/>
      <c r="D246" s="16">
        <v>19000</v>
      </c>
      <c r="E246" s="80">
        <v>18000</v>
      </c>
      <c r="F246" s="89">
        <f t="shared" si="21"/>
        <v>94.73684210526315</v>
      </c>
    </row>
    <row r="247" spans="1:6" s="13" customFormat="1" ht="12.75">
      <c r="A247" s="24" t="s">
        <v>127</v>
      </c>
      <c r="B247" s="212" t="s">
        <v>128</v>
      </c>
      <c r="C247" s="212"/>
      <c r="D247" s="16">
        <v>5000</v>
      </c>
      <c r="E247" s="80">
        <v>0</v>
      </c>
      <c r="F247" s="89">
        <f t="shared" si="21"/>
        <v>0</v>
      </c>
    </row>
    <row r="248" spans="1:6" s="13" customFormat="1" ht="12.75">
      <c r="A248" s="24" t="s">
        <v>129</v>
      </c>
      <c r="B248" s="212" t="s">
        <v>130</v>
      </c>
      <c r="C248" s="212"/>
      <c r="D248" s="16">
        <v>5000</v>
      </c>
      <c r="E248" s="80">
        <v>0</v>
      </c>
      <c r="F248" s="89">
        <f t="shared" si="21"/>
        <v>0</v>
      </c>
    </row>
    <row r="249" spans="1:6" ht="12.75">
      <c r="A249" s="10" t="s">
        <v>139</v>
      </c>
      <c r="B249" s="211" t="s">
        <v>140</v>
      </c>
      <c r="C249" s="211"/>
      <c r="D249" s="12">
        <f>SUM(D250)</f>
        <v>5000</v>
      </c>
      <c r="E249" s="84">
        <f>SUM(E250)</f>
        <v>0</v>
      </c>
      <c r="F249" s="91">
        <f t="shared" si="21"/>
        <v>0</v>
      </c>
    </row>
    <row r="250" spans="1:6" s="13" customFormat="1" ht="12.75">
      <c r="A250" s="24" t="s">
        <v>145</v>
      </c>
      <c r="B250" s="212" t="s">
        <v>146</v>
      </c>
      <c r="C250" s="212"/>
      <c r="D250" s="16">
        <v>5000</v>
      </c>
      <c r="E250" s="80">
        <v>0</v>
      </c>
      <c r="F250" s="89">
        <f t="shared" si="21"/>
        <v>0</v>
      </c>
    </row>
    <row r="251" spans="1:6" ht="12.75">
      <c r="A251" s="10" t="s">
        <v>153</v>
      </c>
      <c r="B251" s="211" t="s">
        <v>154</v>
      </c>
      <c r="C251" s="211"/>
      <c r="D251" s="12">
        <f>SUM(D252)</f>
        <v>10000</v>
      </c>
      <c r="E251" s="84">
        <f>SUM(E252)</f>
        <v>0</v>
      </c>
      <c r="F251" s="91">
        <f t="shared" si="21"/>
        <v>0</v>
      </c>
    </row>
    <row r="252" spans="1:6" ht="12.75">
      <c r="A252" s="10" t="s">
        <v>155</v>
      </c>
      <c r="B252" s="211" t="s">
        <v>156</v>
      </c>
      <c r="C252" s="211"/>
      <c r="D252" s="12">
        <f>SUM(D253)</f>
        <v>10000</v>
      </c>
      <c r="E252" s="84">
        <f>SUM(E253)</f>
        <v>0</v>
      </c>
      <c r="F252" s="91">
        <f t="shared" si="21"/>
        <v>0</v>
      </c>
    </row>
    <row r="253" spans="1:6" s="13" customFormat="1" ht="12.75">
      <c r="A253" s="24" t="s">
        <v>161</v>
      </c>
      <c r="B253" s="212" t="s">
        <v>162</v>
      </c>
      <c r="C253" s="212"/>
      <c r="D253" s="16">
        <v>10000</v>
      </c>
      <c r="E253" s="80">
        <v>0</v>
      </c>
      <c r="F253" s="89">
        <f t="shared" si="21"/>
        <v>0</v>
      </c>
    </row>
    <row r="254" spans="1:6" s="13" customFormat="1" ht="12.75">
      <c r="A254" s="10" t="s">
        <v>178</v>
      </c>
      <c r="B254" s="211" t="s">
        <v>179</v>
      </c>
      <c r="C254" s="211"/>
      <c r="D254" s="12">
        <f>SUM(D255)</f>
        <v>101000</v>
      </c>
      <c r="E254" s="84">
        <f>SUM(E255)</f>
        <v>100509.5</v>
      </c>
      <c r="F254" s="91">
        <f t="shared" si="21"/>
        <v>99.51435643564356</v>
      </c>
    </row>
    <row r="255" spans="1:6" s="23" customFormat="1" ht="13.5">
      <c r="A255" s="10" t="s">
        <v>180</v>
      </c>
      <c r="B255" s="211" t="s">
        <v>181</v>
      </c>
      <c r="C255" s="211"/>
      <c r="D255" s="12">
        <f>SUM(D256)</f>
        <v>101000</v>
      </c>
      <c r="E255" s="84">
        <f>SUM(E256)</f>
        <v>100509.5</v>
      </c>
      <c r="F255" s="91">
        <f t="shared" si="21"/>
        <v>99.51435643564356</v>
      </c>
    </row>
    <row r="256" spans="1:6" ht="12.75">
      <c r="A256" s="24" t="s">
        <v>183</v>
      </c>
      <c r="B256" s="212" t="s">
        <v>184</v>
      </c>
      <c r="C256" s="212"/>
      <c r="D256" s="16">
        <v>101000</v>
      </c>
      <c r="E256" s="80">
        <v>100509.5</v>
      </c>
      <c r="F256" s="89">
        <f t="shared" si="21"/>
        <v>99.51435643564356</v>
      </c>
    </row>
    <row r="257" spans="1:6" ht="13.5">
      <c r="A257" s="215" t="s">
        <v>267</v>
      </c>
      <c r="B257" s="215"/>
      <c r="C257" s="215"/>
      <c r="D257" s="22">
        <f aca="true" t="shared" si="22" ref="D257:E261">SUM(D258)</f>
        <v>0</v>
      </c>
      <c r="E257" s="82">
        <f t="shared" si="22"/>
        <v>0</v>
      </c>
      <c r="F257" s="86">
        <v>0</v>
      </c>
    </row>
    <row r="258" spans="1:6" s="13" customFormat="1" ht="12.75">
      <c r="A258" s="216" t="s">
        <v>269</v>
      </c>
      <c r="B258" s="216"/>
      <c r="C258" s="216"/>
      <c r="D258" s="9">
        <f t="shared" si="22"/>
        <v>0</v>
      </c>
      <c r="E258" s="83">
        <f t="shared" si="22"/>
        <v>0</v>
      </c>
      <c r="F258" s="90">
        <v>0</v>
      </c>
    </row>
    <row r="259" spans="1:6" s="13" customFormat="1" ht="12.75">
      <c r="A259" s="10" t="s">
        <v>185</v>
      </c>
      <c r="B259" s="211" t="s">
        <v>186</v>
      </c>
      <c r="C259" s="211"/>
      <c r="D259" s="12">
        <f>SUM(D260)</f>
        <v>0</v>
      </c>
      <c r="E259" s="84">
        <f t="shared" si="22"/>
        <v>0</v>
      </c>
      <c r="F259" s="91">
        <v>0</v>
      </c>
    </row>
    <row r="260" spans="1:6" s="13" customFormat="1" ht="12.75">
      <c r="A260" s="10" t="s">
        <v>187</v>
      </c>
      <c r="B260" s="211" t="s">
        <v>188</v>
      </c>
      <c r="C260" s="211"/>
      <c r="D260" s="12">
        <f>SUM(D261)</f>
        <v>0</v>
      </c>
      <c r="E260" s="84">
        <f t="shared" si="22"/>
        <v>0</v>
      </c>
      <c r="F260" s="91">
        <v>0</v>
      </c>
    </row>
    <row r="261" spans="1:6" ht="12.75">
      <c r="A261" s="10" t="s">
        <v>189</v>
      </c>
      <c r="B261" s="211" t="s">
        <v>190</v>
      </c>
      <c r="C261" s="211"/>
      <c r="D261" s="12">
        <f>SUM(D262)</f>
        <v>0</v>
      </c>
      <c r="E261" s="84">
        <f t="shared" si="22"/>
        <v>0</v>
      </c>
      <c r="F261" s="91">
        <v>0</v>
      </c>
    </row>
    <row r="262" spans="1:6" s="23" customFormat="1" ht="13.5">
      <c r="A262" s="24" t="s">
        <v>196</v>
      </c>
      <c r="B262" s="212" t="s">
        <v>197</v>
      </c>
      <c r="C262" s="212"/>
      <c r="D262" s="16">
        <v>0</v>
      </c>
      <c r="E262" s="80">
        <v>0</v>
      </c>
      <c r="F262" s="89">
        <v>0</v>
      </c>
    </row>
    <row r="263" spans="1:6" ht="12.75">
      <c r="A263" s="214" t="s">
        <v>270</v>
      </c>
      <c r="B263" s="214"/>
      <c r="C263" s="214"/>
      <c r="D263" s="94">
        <f>SUM(D265+D274)</f>
        <v>406600</v>
      </c>
      <c r="E263" s="96">
        <f>SUM(E265+E274)</f>
        <v>404986.5</v>
      </c>
      <c r="F263" s="97">
        <f t="shared" si="21"/>
        <v>99.6031726512543</v>
      </c>
    </row>
    <row r="264" spans="1:6" ht="13.5">
      <c r="A264" s="215" t="s">
        <v>267</v>
      </c>
      <c r="B264" s="215"/>
      <c r="C264" s="215"/>
      <c r="D264" s="22">
        <f>SUM(D265)</f>
        <v>66600</v>
      </c>
      <c r="E264" s="82">
        <f>SUM(E265)</f>
        <v>65649</v>
      </c>
      <c r="F264" s="86">
        <f t="shared" si="21"/>
        <v>98.57207207207207</v>
      </c>
    </row>
    <row r="265" spans="1:6" s="13" customFormat="1" ht="12.75">
      <c r="A265" s="216" t="s">
        <v>271</v>
      </c>
      <c r="B265" s="216"/>
      <c r="C265" s="216"/>
      <c r="D265" s="9">
        <f>SUM(D266)</f>
        <v>66600</v>
      </c>
      <c r="E265" s="83">
        <f>SUM(E266)</f>
        <v>65649</v>
      </c>
      <c r="F265" s="90">
        <f t="shared" si="21"/>
        <v>98.57207207207207</v>
      </c>
    </row>
    <row r="266" spans="1:6" s="13" customFormat="1" ht="12.75">
      <c r="A266" s="10" t="s">
        <v>76</v>
      </c>
      <c r="B266" s="211" t="s">
        <v>77</v>
      </c>
      <c r="C266" s="211"/>
      <c r="D266" s="12">
        <f>SUM(D267+D270)</f>
        <v>66600</v>
      </c>
      <c r="E266" s="84">
        <f>SUM(E267+E270)</f>
        <v>65649</v>
      </c>
      <c r="F266" s="91">
        <f t="shared" si="21"/>
        <v>98.57207207207207</v>
      </c>
    </row>
    <row r="267" spans="1:6" s="13" customFormat="1" ht="12.75">
      <c r="A267" s="10" t="s">
        <v>95</v>
      </c>
      <c r="B267" s="211" t="s">
        <v>96</v>
      </c>
      <c r="C267" s="211"/>
      <c r="D267" s="12">
        <f>SUM(D268)</f>
        <v>1000</v>
      </c>
      <c r="E267" s="84">
        <f>SUM(E268)</f>
        <v>149</v>
      </c>
      <c r="F267" s="91">
        <f t="shared" si="21"/>
        <v>14.899999999999999</v>
      </c>
    </row>
    <row r="268" spans="1:6" ht="12.75">
      <c r="A268" s="10" t="s">
        <v>106</v>
      </c>
      <c r="B268" s="211" t="s">
        <v>107</v>
      </c>
      <c r="C268" s="211"/>
      <c r="D268" s="12">
        <f>SUM(D269)</f>
        <v>1000</v>
      </c>
      <c r="E268" s="84">
        <f>SUM(E269)</f>
        <v>149</v>
      </c>
      <c r="F268" s="91">
        <f t="shared" si="21"/>
        <v>14.899999999999999</v>
      </c>
    </row>
    <row r="269" spans="1:6" ht="12.75">
      <c r="A269" s="24" t="s">
        <v>113</v>
      </c>
      <c r="B269" s="212" t="s">
        <v>114</v>
      </c>
      <c r="C269" s="212"/>
      <c r="D269" s="16">
        <v>1000</v>
      </c>
      <c r="E269" s="80">
        <v>149</v>
      </c>
      <c r="F269" s="89">
        <f t="shared" si="21"/>
        <v>14.899999999999999</v>
      </c>
    </row>
    <row r="270" spans="1:6" s="13" customFormat="1" ht="12.75">
      <c r="A270" s="10" t="s">
        <v>178</v>
      </c>
      <c r="B270" s="211" t="s">
        <v>179</v>
      </c>
      <c r="C270" s="211"/>
      <c r="D270" s="12">
        <f>SUM(D271)</f>
        <v>65600</v>
      </c>
      <c r="E270" s="84">
        <f>SUM(E271)</f>
        <v>65500</v>
      </c>
      <c r="F270" s="91">
        <f t="shared" si="21"/>
        <v>99.84756097560977</v>
      </c>
    </row>
    <row r="271" spans="1:6" ht="12.75">
      <c r="A271" s="10" t="s">
        <v>180</v>
      </c>
      <c r="B271" s="211" t="s">
        <v>181</v>
      </c>
      <c r="C271" s="211"/>
      <c r="D271" s="12">
        <f>SUM(D272)</f>
        <v>65600</v>
      </c>
      <c r="E271" s="84">
        <f>SUM(E272)</f>
        <v>65500</v>
      </c>
      <c r="F271" s="91">
        <f t="shared" si="21"/>
        <v>99.84756097560977</v>
      </c>
    </row>
    <row r="272" spans="1:6" ht="12.75">
      <c r="A272" s="24" t="s">
        <v>183</v>
      </c>
      <c r="B272" s="212" t="s">
        <v>184</v>
      </c>
      <c r="C272" s="212"/>
      <c r="D272" s="16">
        <v>65600</v>
      </c>
      <c r="E272" s="80">
        <v>65500</v>
      </c>
      <c r="F272" s="89">
        <f t="shared" si="21"/>
        <v>99.84756097560977</v>
      </c>
    </row>
    <row r="273" spans="1:6" ht="13.5">
      <c r="A273" s="215" t="s">
        <v>267</v>
      </c>
      <c r="B273" s="215"/>
      <c r="C273" s="215"/>
      <c r="D273" s="22">
        <f aca="true" t="shared" si="23" ref="D273:E277">SUM(D274)</f>
        <v>340000</v>
      </c>
      <c r="E273" s="82">
        <f t="shared" si="23"/>
        <v>339337.5</v>
      </c>
      <c r="F273" s="86">
        <f t="shared" si="21"/>
        <v>99.80514705882354</v>
      </c>
    </row>
    <row r="274" spans="1:6" ht="12.75">
      <c r="A274" s="216" t="s">
        <v>272</v>
      </c>
      <c r="B274" s="216"/>
      <c r="C274" s="216"/>
      <c r="D274" s="9">
        <f t="shared" si="23"/>
        <v>340000</v>
      </c>
      <c r="E274" s="83">
        <f t="shared" si="23"/>
        <v>339337.5</v>
      </c>
      <c r="F274" s="90">
        <f t="shared" si="21"/>
        <v>99.80514705882354</v>
      </c>
    </row>
    <row r="275" spans="1:6" s="13" customFormat="1" ht="12.75">
      <c r="A275" s="10" t="s">
        <v>185</v>
      </c>
      <c r="B275" s="211" t="s">
        <v>186</v>
      </c>
      <c r="C275" s="211"/>
      <c r="D275" s="12">
        <f>SUM(D276)</f>
        <v>340000</v>
      </c>
      <c r="E275" s="84">
        <f t="shared" si="23"/>
        <v>339337.5</v>
      </c>
      <c r="F275" s="91">
        <f t="shared" si="21"/>
        <v>99.80514705882354</v>
      </c>
    </row>
    <row r="276" spans="1:6" ht="12.75">
      <c r="A276" s="10" t="s">
        <v>187</v>
      </c>
      <c r="B276" s="211" t="s">
        <v>188</v>
      </c>
      <c r="C276" s="211"/>
      <c r="D276" s="12">
        <f>SUM(D277)</f>
        <v>340000</v>
      </c>
      <c r="E276" s="84">
        <f t="shared" si="23"/>
        <v>339337.5</v>
      </c>
      <c r="F276" s="91">
        <f t="shared" si="21"/>
        <v>99.80514705882354</v>
      </c>
    </row>
    <row r="277" spans="1:6" s="13" customFormat="1" ht="12.75">
      <c r="A277" s="10" t="s">
        <v>189</v>
      </c>
      <c r="B277" s="211" t="s">
        <v>190</v>
      </c>
      <c r="C277" s="211"/>
      <c r="D277" s="12">
        <f>SUM(D278)</f>
        <v>340000</v>
      </c>
      <c r="E277" s="84">
        <f t="shared" si="23"/>
        <v>339337.5</v>
      </c>
      <c r="F277" s="91">
        <f t="shared" si="21"/>
        <v>99.80514705882354</v>
      </c>
    </row>
    <row r="278" spans="1:6" s="13" customFormat="1" ht="12.75">
      <c r="A278" s="24" t="s">
        <v>192</v>
      </c>
      <c r="B278" s="213" t="s">
        <v>294</v>
      </c>
      <c r="C278" s="212"/>
      <c r="D278" s="16">
        <v>340000</v>
      </c>
      <c r="E278" s="80">
        <v>339337.5</v>
      </c>
      <c r="F278" s="89">
        <f t="shared" si="21"/>
        <v>99.80514705882354</v>
      </c>
    </row>
    <row r="279" spans="1:6" ht="12.75">
      <c r="A279" s="214" t="s">
        <v>273</v>
      </c>
      <c r="B279" s="214"/>
      <c r="C279" s="214"/>
      <c r="D279" s="94">
        <f>SUM(D281+D292)</f>
        <v>212600</v>
      </c>
      <c r="E279" s="96">
        <f>SUM(E281+E292)</f>
        <v>209249.77000000002</v>
      </c>
      <c r="F279" s="97">
        <f t="shared" si="21"/>
        <v>98.42416274694263</v>
      </c>
    </row>
    <row r="280" spans="1:6" s="13" customFormat="1" ht="13.5">
      <c r="A280" s="215" t="s">
        <v>274</v>
      </c>
      <c r="B280" s="215"/>
      <c r="C280" s="215"/>
      <c r="D280" s="22">
        <f>SUM(D281)</f>
        <v>89000</v>
      </c>
      <c r="E280" s="82">
        <f>SUM(E281)</f>
        <v>85706.64</v>
      </c>
      <c r="F280" s="86">
        <f t="shared" si="21"/>
        <v>96.29959550561797</v>
      </c>
    </row>
    <row r="281" spans="1:6" s="13" customFormat="1" ht="12.75">
      <c r="A281" s="216" t="s">
        <v>275</v>
      </c>
      <c r="B281" s="216"/>
      <c r="C281" s="216"/>
      <c r="D281" s="9">
        <f>SUM(D282)</f>
        <v>89000</v>
      </c>
      <c r="E281" s="83">
        <f>SUM(E282)</f>
        <v>85706.64</v>
      </c>
      <c r="F281" s="90">
        <f t="shared" si="21"/>
        <v>96.29959550561797</v>
      </c>
    </row>
    <row r="282" spans="1:6" s="23" customFormat="1" ht="13.5">
      <c r="A282" s="10" t="s">
        <v>76</v>
      </c>
      <c r="B282" s="211" t="s">
        <v>77</v>
      </c>
      <c r="C282" s="211"/>
      <c r="D282" s="12">
        <f>SUM(D283+D288)</f>
        <v>89000</v>
      </c>
      <c r="E282" s="84">
        <f>SUM(E283+E288)</f>
        <v>85706.64</v>
      </c>
      <c r="F282" s="91">
        <f t="shared" si="21"/>
        <v>96.29959550561797</v>
      </c>
    </row>
    <row r="283" spans="1:6" ht="12.75">
      <c r="A283" s="10" t="s">
        <v>95</v>
      </c>
      <c r="B283" s="211" t="s">
        <v>96</v>
      </c>
      <c r="C283" s="211"/>
      <c r="D283" s="12">
        <f>SUM(D284+D286)</f>
        <v>11000</v>
      </c>
      <c r="E283" s="84">
        <f>SUM(E284+E286)</f>
        <v>7725.210000000001</v>
      </c>
      <c r="F283" s="91">
        <f t="shared" si="21"/>
        <v>70.22918181818183</v>
      </c>
    </row>
    <row r="284" spans="1:6" ht="12.75">
      <c r="A284" s="10" t="s">
        <v>106</v>
      </c>
      <c r="B284" s="211" t="s">
        <v>107</v>
      </c>
      <c r="C284" s="211"/>
      <c r="D284" s="12">
        <f>SUM(D285)</f>
        <v>5000</v>
      </c>
      <c r="E284" s="84">
        <f>SUM(E285)</f>
        <v>2330.53</v>
      </c>
      <c r="F284" s="91">
        <f t="shared" si="21"/>
        <v>46.610600000000005</v>
      </c>
    </row>
    <row r="285" spans="1:6" s="13" customFormat="1" ht="12.75">
      <c r="A285" s="24" t="s">
        <v>113</v>
      </c>
      <c r="B285" s="212" t="s">
        <v>114</v>
      </c>
      <c r="C285" s="212"/>
      <c r="D285" s="16">
        <v>5000</v>
      </c>
      <c r="E285" s="80">
        <v>2330.53</v>
      </c>
      <c r="F285" s="89">
        <f t="shared" si="21"/>
        <v>46.610600000000005</v>
      </c>
    </row>
    <row r="286" spans="1:6" s="13" customFormat="1" ht="12.75">
      <c r="A286" s="10" t="s">
        <v>119</v>
      </c>
      <c r="B286" s="211" t="s">
        <v>120</v>
      </c>
      <c r="C286" s="211"/>
      <c r="D286" s="12">
        <f>SUM(D287)</f>
        <v>6000</v>
      </c>
      <c r="E286" s="84">
        <f>SUM(E287)</f>
        <v>5394.68</v>
      </c>
      <c r="F286" s="91">
        <f t="shared" si="21"/>
        <v>89.91133333333335</v>
      </c>
    </row>
    <row r="287" spans="1:6" s="13" customFormat="1" ht="12.75">
      <c r="A287" s="24" t="s">
        <v>133</v>
      </c>
      <c r="B287" s="212" t="s">
        <v>134</v>
      </c>
      <c r="C287" s="212"/>
      <c r="D287" s="16">
        <v>6000</v>
      </c>
      <c r="E287" s="80">
        <v>5394.68</v>
      </c>
      <c r="F287" s="89">
        <f t="shared" si="21"/>
        <v>89.91133333333335</v>
      </c>
    </row>
    <row r="288" spans="1:6" ht="12.75">
      <c r="A288" s="10" t="s">
        <v>163</v>
      </c>
      <c r="B288" s="211" t="s">
        <v>164</v>
      </c>
      <c r="C288" s="211"/>
      <c r="D288" s="12">
        <f>SUM(D289)</f>
        <v>78000</v>
      </c>
      <c r="E288" s="84">
        <f>SUM(E289)</f>
        <v>77981.43</v>
      </c>
      <c r="F288" s="91">
        <f t="shared" si="21"/>
        <v>99.9761923076923</v>
      </c>
    </row>
    <row r="289" spans="1:6" s="23" customFormat="1" ht="13.5">
      <c r="A289" s="10" t="s">
        <v>165</v>
      </c>
      <c r="B289" s="211" t="s">
        <v>166</v>
      </c>
      <c r="C289" s="211"/>
      <c r="D289" s="12">
        <f>SUM(D290)</f>
        <v>78000</v>
      </c>
      <c r="E289" s="84">
        <f>SUM(E290)</f>
        <v>77981.43</v>
      </c>
      <c r="F289" s="91">
        <f t="shared" si="21"/>
        <v>99.9761923076923</v>
      </c>
    </row>
    <row r="290" spans="1:6" ht="12.75">
      <c r="A290" s="24" t="s">
        <v>167</v>
      </c>
      <c r="B290" s="212" t="s">
        <v>168</v>
      </c>
      <c r="C290" s="212"/>
      <c r="D290" s="16">
        <v>78000</v>
      </c>
      <c r="E290" s="80">
        <v>77981.43</v>
      </c>
      <c r="F290" s="89">
        <f t="shared" si="21"/>
        <v>99.9761923076923</v>
      </c>
    </row>
    <row r="291" spans="1:6" ht="13.5">
      <c r="A291" s="215" t="s">
        <v>274</v>
      </c>
      <c r="B291" s="215"/>
      <c r="C291" s="215"/>
      <c r="D291" s="22">
        <f aca="true" t="shared" si="24" ref="D291:E295">SUM(D292)</f>
        <v>123600</v>
      </c>
      <c r="E291" s="82">
        <f t="shared" si="24"/>
        <v>123543.13</v>
      </c>
      <c r="F291" s="86">
        <f t="shared" si="21"/>
        <v>99.95398867313916</v>
      </c>
    </row>
    <row r="292" spans="1:6" s="13" customFormat="1" ht="12.75">
      <c r="A292" s="216" t="s">
        <v>276</v>
      </c>
      <c r="B292" s="216"/>
      <c r="C292" s="216"/>
      <c r="D292" s="9">
        <f t="shared" si="24"/>
        <v>123600</v>
      </c>
      <c r="E292" s="83">
        <f t="shared" si="24"/>
        <v>123543.13</v>
      </c>
      <c r="F292" s="90">
        <f t="shared" si="21"/>
        <v>99.95398867313916</v>
      </c>
    </row>
    <row r="293" spans="1:6" s="13" customFormat="1" ht="12.75">
      <c r="A293" s="10" t="s">
        <v>185</v>
      </c>
      <c r="B293" s="211" t="s">
        <v>186</v>
      </c>
      <c r="C293" s="211"/>
      <c r="D293" s="12">
        <f>SUM(D294)</f>
        <v>123600</v>
      </c>
      <c r="E293" s="84">
        <f t="shared" si="24"/>
        <v>123543.13</v>
      </c>
      <c r="F293" s="91">
        <f t="shared" si="21"/>
        <v>99.95398867313916</v>
      </c>
    </row>
    <row r="294" spans="1:6" s="13" customFormat="1" ht="12.75">
      <c r="A294" s="10" t="s">
        <v>187</v>
      </c>
      <c r="B294" s="211" t="s">
        <v>188</v>
      </c>
      <c r="C294" s="211"/>
      <c r="D294" s="12">
        <f>SUM(D295)</f>
        <v>123600</v>
      </c>
      <c r="E294" s="84">
        <f t="shared" si="24"/>
        <v>123543.13</v>
      </c>
      <c r="F294" s="91">
        <f t="shared" si="21"/>
        <v>99.95398867313916</v>
      </c>
    </row>
    <row r="295" spans="1:6" ht="12.75">
      <c r="A295" s="10" t="s">
        <v>198</v>
      </c>
      <c r="B295" s="211" t="s">
        <v>199</v>
      </c>
      <c r="C295" s="211"/>
      <c r="D295" s="12">
        <f>SUM(D296)</f>
        <v>123600</v>
      </c>
      <c r="E295" s="84">
        <f t="shared" si="24"/>
        <v>123543.13</v>
      </c>
      <c r="F295" s="91">
        <f aca="true" t="shared" si="25" ref="F295:F306">SUM(E295/D295)*100</f>
        <v>99.95398867313916</v>
      </c>
    </row>
    <row r="296" spans="1:6" s="13" customFormat="1" ht="12.75">
      <c r="A296" s="24" t="s">
        <v>206</v>
      </c>
      <c r="B296" s="213" t="s">
        <v>295</v>
      </c>
      <c r="C296" s="212"/>
      <c r="D296" s="16">
        <v>123600</v>
      </c>
      <c r="E296" s="80">
        <v>123543.13</v>
      </c>
      <c r="F296" s="89">
        <f t="shared" si="25"/>
        <v>99.95398867313916</v>
      </c>
    </row>
    <row r="297" spans="1:6" s="13" customFormat="1" ht="12.75">
      <c r="A297" s="214" t="s">
        <v>227</v>
      </c>
      <c r="B297" s="214"/>
      <c r="C297" s="214"/>
      <c r="D297" s="95">
        <f>SUM(D299)</f>
        <v>70000</v>
      </c>
      <c r="E297" s="96">
        <f>SUM(E299)</f>
        <v>0</v>
      </c>
      <c r="F297" s="97">
        <f t="shared" si="25"/>
        <v>0</v>
      </c>
    </row>
    <row r="298" spans="1:6" s="23" customFormat="1" ht="13.5">
      <c r="A298" s="215" t="s">
        <v>315</v>
      </c>
      <c r="B298" s="215"/>
      <c r="C298" s="215"/>
      <c r="D298" s="22">
        <f>SUM(D299)</f>
        <v>70000</v>
      </c>
      <c r="E298" s="82">
        <f>SUM(E299)</f>
        <v>0</v>
      </c>
      <c r="F298" s="86">
        <f t="shared" si="25"/>
        <v>0</v>
      </c>
    </row>
    <row r="299" spans="1:6" ht="12.75">
      <c r="A299" s="216" t="s">
        <v>237</v>
      </c>
      <c r="B299" s="216"/>
      <c r="C299" s="216"/>
      <c r="D299" s="9">
        <f>SUM(D300)</f>
        <v>70000</v>
      </c>
      <c r="E299" s="83">
        <f>SUM(E300)</f>
        <v>0</v>
      </c>
      <c r="F299" s="90">
        <f t="shared" si="25"/>
        <v>0</v>
      </c>
    </row>
    <row r="300" spans="1:6" ht="12.75">
      <c r="A300" s="10" t="s">
        <v>76</v>
      </c>
      <c r="B300" s="211" t="s">
        <v>77</v>
      </c>
      <c r="C300" s="211"/>
      <c r="D300" s="12">
        <f>SUM(D301+D304)</f>
        <v>70000</v>
      </c>
      <c r="E300" s="84">
        <f>SUM(E301+E304)</f>
        <v>0</v>
      </c>
      <c r="F300" s="91">
        <f t="shared" si="25"/>
        <v>0</v>
      </c>
    </row>
    <row r="301" spans="1:6" s="13" customFormat="1" ht="12.75">
      <c r="A301" s="10" t="s">
        <v>95</v>
      </c>
      <c r="B301" s="211" t="s">
        <v>96</v>
      </c>
      <c r="C301" s="211"/>
      <c r="D301" s="12">
        <f>SUM(D302)</f>
        <v>50000</v>
      </c>
      <c r="E301" s="84">
        <f>SUM(E302)</f>
        <v>0</v>
      </c>
      <c r="F301" s="91">
        <f t="shared" si="25"/>
        <v>0</v>
      </c>
    </row>
    <row r="302" spans="1:6" s="13" customFormat="1" ht="12.75">
      <c r="A302" s="10" t="s">
        <v>139</v>
      </c>
      <c r="B302" s="211" t="s">
        <v>140</v>
      </c>
      <c r="C302" s="211"/>
      <c r="D302" s="12">
        <f>SUM(D303)</f>
        <v>50000</v>
      </c>
      <c r="E302" s="84">
        <f>SUM(E303)</f>
        <v>0</v>
      </c>
      <c r="F302" s="91">
        <f t="shared" si="25"/>
        <v>0</v>
      </c>
    </row>
    <row r="303" spans="1:6" s="13" customFormat="1" ht="12.75">
      <c r="A303" s="24" t="s">
        <v>152</v>
      </c>
      <c r="B303" s="212" t="s">
        <v>140</v>
      </c>
      <c r="C303" s="212"/>
      <c r="D303" s="16">
        <v>50000</v>
      </c>
      <c r="E303" s="80">
        <v>0</v>
      </c>
      <c r="F303" s="89">
        <f t="shared" si="25"/>
        <v>0</v>
      </c>
    </row>
    <row r="304" spans="1:6" ht="12.75">
      <c r="A304" s="10" t="s">
        <v>178</v>
      </c>
      <c r="B304" s="211" t="s">
        <v>179</v>
      </c>
      <c r="C304" s="211"/>
      <c r="D304" s="12">
        <f>SUM(D305)</f>
        <v>20000</v>
      </c>
      <c r="E304" s="84">
        <f>SUM(E305)</f>
        <v>0</v>
      </c>
      <c r="F304" s="91">
        <f t="shared" si="25"/>
        <v>0</v>
      </c>
    </row>
    <row r="305" spans="1:6" s="23" customFormat="1" ht="13.5">
      <c r="A305" s="10" t="s">
        <v>180</v>
      </c>
      <c r="B305" s="211" t="s">
        <v>181</v>
      </c>
      <c r="C305" s="211"/>
      <c r="D305" s="12">
        <f>SUM(D306)</f>
        <v>20000</v>
      </c>
      <c r="E305" s="84">
        <f>SUM(E306)</f>
        <v>0</v>
      </c>
      <c r="F305" s="91">
        <f t="shared" si="25"/>
        <v>0</v>
      </c>
    </row>
    <row r="306" spans="1:6" ht="12.75">
      <c r="A306" s="24" t="s">
        <v>183</v>
      </c>
      <c r="B306" s="212" t="s">
        <v>277</v>
      </c>
      <c r="C306" s="212"/>
      <c r="D306" s="16">
        <v>20000</v>
      </c>
      <c r="E306" s="80">
        <v>0</v>
      </c>
      <c r="F306" s="89">
        <f t="shared" si="25"/>
        <v>0</v>
      </c>
    </row>
    <row r="324" spans="1:6" s="13" customFormat="1" ht="12.75">
      <c r="A324"/>
      <c r="B324"/>
      <c r="C324" s="32" t="s">
        <v>278</v>
      </c>
      <c r="D324" s="3"/>
      <c r="E324" s="61"/>
      <c r="F324" s="93"/>
    </row>
    <row r="325" spans="1:6" s="13" customFormat="1" ht="12.75">
      <c r="A325"/>
      <c r="B325" s="33" t="s">
        <v>279</v>
      </c>
      <c r="C325" t="s">
        <v>280</v>
      </c>
      <c r="D325" s="3">
        <f>SUM(D41+D57+D7+D17+D84)</f>
        <v>979980</v>
      </c>
      <c r="E325" s="61">
        <f>SUM(E41+E57+E7+E17+E84)</f>
        <v>804937.1900000001</v>
      </c>
      <c r="F325" s="93"/>
    </row>
    <row r="326" spans="1:6" s="13" customFormat="1" ht="12.75">
      <c r="A326"/>
      <c r="B326" s="33" t="s">
        <v>281</v>
      </c>
      <c r="C326" t="s">
        <v>282</v>
      </c>
      <c r="D326" s="3">
        <f>SUM(D174+D180)</f>
        <v>154250</v>
      </c>
      <c r="E326" s="61">
        <f>SUM(E174+E180)</f>
        <v>153368.49</v>
      </c>
      <c r="F326" s="93"/>
    </row>
    <row r="327" spans="2:5" ht="12.75">
      <c r="B327" s="33" t="s">
        <v>283</v>
      </c>
      <c r="C327" t="s">
        <v>284</v>
      </c>
      <c r="D327" s="3">
        <f>SUM(D103+D138+D164)</f>
        <v>2280500</v>
      </c>
      <c r="E327" s="61">
        <f>SUM(E103+E138+E164)</f>
        <v>2275385.03</v>
      </c>
    </row>
    <row r="328" spans="2:5" ht="12.75">
      <c r="B328" s="33" t="s">
        <v>285</v>
      </c>
      <c r="C328" t="s">
        <v>286</v>
      </c>
      <c r="D328" s="3">
        <f>SUM(D93+D109+D117+D126+D132+D147+D154+D190+D204)</f>
        <v>2938400</v>
      </c>
      <c r="E328" s="61">
        <f>SUM(E93+E109+E117+E126+E132+E147+E154+E190+E204)</f>
        <v>2853297.18</v>
      </c>
    </row>
    <row r="329" spans="1:6" s="13" customFormat="1" ht="12.75">
      <c r="A329"/>
      <c r="B329" s="33" t="s">
        <v>287</v>
      </c>
      <c r="C329" t="s">
        <v>288</v>
      </c>
      <c r="D329" s="3">
        <f>SUM(D237+D257+D264+D273)</f>
        <v>591600</v>
      </c>
      <c r="E329" s="61">
        <f>SUM(E237+E257+E264+E273)</f>
        <v>551347.3200000001</v>
      </c>
      <c r="F329" s="93"/>
    </row>
    <row r="330" spans="1:6" s="13" customFormat="1" ht="12.75">
      <c r="A330"/>
      <c r="B330" s="33" t="s">
        <v>289</v>
      </c>
      <c r="C330" t="s">
        <v>290</v>
      </c>
      <c r="D330" s="3">
        <f>SUM(D298+D291+D280)</f>
        <v>282600</v>
      </c>
      <c r="E330" s="61">
        <f>SUM(E298+E291+E280)</f>
        <v>209249.77000000002</v>
      </c>
      <c r="F330" s="93"/>
    </row>
    <row r="331" spans="1:6" s="23" customFormat="1" ht="13.5">
      <c r="A331"/>
      <c r="B331" s="33" t="s">
        <v>291</v>
      </c>
      <c r="C331" t="s">
        <v>292</v>
      </c>
      <c r="D331" s="3">
        <f>SUM(D211+D218+D230)</f>
        <v>231200</v>
      </c>
      <c r="E331" s="61">
        <f>SUM(E211+E218+E230)</f>
        <v>218629.02000000002</v>
      </c>
      <c r="F331" s="92"/>
    </row>
    <row r="332" spans="4:5" ht="12.75">
      <c r="D332" s="61">
        <f>SUM(D325:D331)</f>
        <v>7458530</v>
      </c>
      <c r="E332" s="61">
        <f>SUM(E325:E331)</f>
        <v>7066214</v>
      </c>
    </row>
    <row r="334" spans="1:6" s="13" customFormat="1" ht="12.75">
      <c r="A334"/>
      <c r="B334"/>
      <c r="C334" s="2"/>
      <c r="D334" s="3"/>
      <c r="E334" s="61"/>
      <c r="F334" s="93"/>
    </row>
    <row r="335" spans="1:6" s="13" customFormat="1" ht="12.75" customHeight="1">
      <c r="A335" s="228"/>
      <c r="B335" s="228"/>
      <c r="C335" s="228"/>
      <c r="D335" s="228"/>
      <c r="E335" s="228"/>
      <c r="F335" s="93"/>
    </row>
    <row r="336" spans="1:6" s="13" customFormat="1" ht="12.75">
      <c r="A336" s="228"/>
      <c r="B336" s="228"/>
      <c r="C336" s="228"/>
      <c r="D336" s="228"/>
      <c r="E336" s="228"/>
      <c r="F336" s="93"/>
    </row>
    <row r="337" spans="1:5" ht="12.75">
      <c r="A337" s="36"/>
      <c r="B337" s="36"/>
      <c r="C337" s="36"/>
      <c r="D337" s="36"/>
      <c r="E337" s="63"/>
    </row>
    <row r="338" spans="1:6" s="23" customFormat="1" ht="13.5">
      <c r="A338"/>
      <c r="B338"/>
      <c r="C338"/>
      <c r="D338" s="3"/>
      <c r="E338" s="61"/>
      <c r="F338" s="92"/>
    </row>
    <row r="340" ht="12.75">
      <c r="C340" s="2"/>
    </row>
    <row r="341" spans="1:6" s="13" customFormat="1" ht="12.75" customHeight="1">
      <c r="A341" s="228"/>
      <c r="B341" s="228"/>
      <c r="C341" s="228"/>
      <c r="D341" s="228"/>
      <c r="E341" s="228"/>
      <c r="F341" s="93"/>
    </row>
    <row r="342" spans="1:6" s="13" customFormat="1" ht="12.75">
      <c r="A342" s="228"/>
      <c r="B342" s="228"/>
      <c r="C342" s="228"/>
      <c r="D342" s="228"/>
      <c r="E342" s="228"/>
      <c r="F342" s="93"/>
    </row>
    <row r="343" spans="1:6" s="13" customFormat="1" ht="12.75">
      <c r="A343"/>
      <c r="B343"/>
      <c r="C343"/>
      <c r="D343" s="3"/>
      <c r="E343" s="61"/>
      <c r="F343" s="93"/>
    </row>
    <row r="344" spans="1:2" ht="12.75">
      <c r="A344" s="222"/>
      <c r="B344" s="222"/>
    </row>
    <row r="345" spans="1:6" s="13" customFormat="1" ht="12.75">
      <c r="A345" s="222"/>
      <c r="B345" s="222"/>
      <c r="C345"/>
      <c r="D345" s="3"/>
      <c r="E345" s="61"/>
      <c r="F345" s="93"/>
    </row>
    <row r="346" spans="1:6" s="13" customFormat="1" ht="12.75">
      <c r="A346" s="222"/>
      <c r="B346" s="222"/>
      <c r="C346"/>
      <c r="D346" s="3"/>
      <c r="E346" s="61"/>
      <c r="F346" s="93"/>
    </row>
    <row r="347" spans="1:2" ht="12.75">
      <c r="A347" s="35"/>
      <c r="B347" s="35"/>
    </row>
    <row r="349" spans="4:5" ht="12.75">
      <c r="D349" s="227"/>
      <c r="E349" s="227"/>
    </row>
    <row r="350" ht="12.75">
      <c r="D350" s="60"/>
    </row>
    <row r="359" ht="12.75" customHeight="1"/>
    <row r="365" ht="12.75" customHeight="1"/>
  </sheetData>
  <sheetProtection selectLockedCells="1" selectUnlockedCells="1"/>
  <mergeCells count="299">
    <mergeCell ref="D349:E349"/>
    <mergeCell ref="A335:E336"/>
    <mergeCell ref="A341:E342"/>
    <mergeCell ref="C1:D1"/>
    <mergeCell ref="A2:F2"/>
    <mergeCell ref="B3:C3"/>
    <mergeCell ref="A4:C4"/>
    <mergeCell ref="B5:C5"/>
    <mergeCell ref="A6:C6"/>
    <mergeCell ref="A7:C7"/>
    <mergeCell ref="A8:C8"/>
    <mergeCell ref="B9:C9"/>
    <mergeCell ref="B10:C10"/>
    <mergeCell ref="B11:C11"/>
    <mergeCell ref="B12:C12"/>
    <mergeCell ref="B13:C13"/>
    <mergeCell ref="B14:C14"/>
    <mergeCell ref="B15:C15"/>
    <mergeCell ref="B16:C16"/>
    <mergeCell ref="A17:C17"/>
    <mergeCell ref="A18:C18"/>
    <mergeCell ref="B19:C19"/>
    <mergeCell ref="B20:C20"/>
    <mergeCell ref="B21:C21"/>
    <mergeCell ref="B22:C22"/>
    <mergeCell ref="A24:C24"/>
    <mergeCell ref="B37:C37"/>
    <mergeCell ref="A38:C38"/>
    <mergeCell ref="B39:C39"/>
    <mergeCell ref="A40:C40"/>
    <mergeCell ref="A41:C41"/>
    <mergeCell ref="A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A57:C57"/>
    <mergeCell ref="A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A84:C84"/>
    <mergeCell ref="A85:C85"/>
    <mergeCell ref="B86:C86"/>
    <mergeCell ref="B87:C87"/>
    <mergeCell ref="B88:C88"/>
    <mergeCell ref="B89:C89"/>
    <mergeCell ref="B90:C90"/>
    <mergeCell ref="B91:C91"/>
    <mergeCell ref="A92:C92"/>
    <mergeCell ref="A93:C93"/>
    <mergeCell ref="A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A103:C103"/>
    <mergeCell ref="A104:C104"/>
    <mergeCell ref="B105:C105"/>
    <mergeCell ref="B106:C106"/>
    <mergeCell ref="B107:C107"/>
    <mergeCell ref="B108:C108"/>
    <mergeCell ref="A109:C109"/>
    <mergeCell ref="A110:C110"/>
    <mergeCell ref="B111:C111"/>
    <mergeCell ref="B112:C112"/>
    <mergeCell ref="B113:C113"/>
    <mergeCell ref="B114:C114"/>
    <mergeCell ref="B115:C115"/>
    <mergeCell ref="B116:C116"/>
    <mergeCell ref="A117:C117"/>
    <mergeCell ref="A118:C118"/>
    <mergeCell ref="B119:C119"/>
    <mergeCell ref="B120:C120"/>
    <mergeCell ref="B121:C121"/>
    <mergeCell ref="B122:C122"/>
    <mergeCell ref="B123:C123"/>
    <mergeCell ref="B124:C124"/>
    <mergeCell ref="B125:C125"/>
    <mergeCell ref="A126:C126"/>
    <mergeCell ref="A127:C127"/>
    <mergeCell ref="B128:C128"/>
    <mergeCell ref="B129:C129"/>
    <mergeCell ref="B130:C130"/>
    <mergeCell ref="B131:C131"/>
    <mergeCell ref="A132:C132"/>
    <mergeCell ref="A133:C133"/>
    <mergeCell ref="B134:C134"/>
    <mergeCell ref="B135:C135"/>
    <mergeCell ref="B136:C136"/>
    <mergeCell ref="B137:C137"/>
    <mergeCell ref="A344:B344"/>
    <mergeCell ref="A345:B345"/>
    <mergeCell ref="A147:C147"/>
    <mergeCell ref="A148:C148"/>
    <mergeCell ref="B149:C149"/>
    <mergeCell ref="B150:C150"/>
    <mergeCell ref="B151:C151"/>
    <mergeCell ref="A346:B346"/>
    <mergeCell ref="A138:C138"/>
    <mergeCell ref="A139:C139"/>
    <mergeCell ref="B140:C140"/>
    <mergeCell ref="B141:C141"/>
    <mergeCell ref="B142:C142"/>
    <mergeCell ref="B143:C143"/>
    <mergeCell ref="B144:C144"/>
    <mergeCell ref="B145:C145"/>
    <mergeCell ref="B146:C146"/>
    <mergeCell ref="B152:C152"/>
    <mergeCell ref="A153:C153"/>
    <mergeCell ref="A154:C154"/>
    <mergeCell ref="A155:C155"/>
    <mergeCell ref="B156:C156"/>
    <mergeCell ref="B157:C157"/>
    <mergeCell ref="B158:C158"/>
    <mergeCell ref="B159:C159"/>
    <mergeCell ref="B160:C160"/>
    <mergeCell ref="A164:C164"/>
    <mergeCell ref="A165:C165"/>
    <mergeCell ref="B166:C166"/>
    <mergeCell ref="B161:C161"/>
    <mergeCell ref="B162:C162"/>
    <mergeCell ref="B163:C163"/>
    <mergeCell ref="B167:C167"/>
    <mergeCell ref="B168:C168"/>
    <mergeCell ref="B169:C169"/>
    <mergeCell ref="B170:C170"/>
    <mergeCell ref="B171:C171"/>
    <mergeCell ref="B172:C172"/>
    <mergeCell ref="A173:C173"/>
    <mergeCell ref="A174:C174"/>
    <mergeCell ref="A175:C175"/>
    <mergeCell ref="B176:C176"/>
    <mergeCell ref="B177:C177"/>
    <mergeCell ref="B178:C178"/>
    <mergeCell ref="B179:C179"/>
    <mergeCell ref="A180:C180"/>
    <mergeCell ref="A181:C181"/>
    <mergeCell ref="B182:C182"/>
    <mergeCell ref="B183:C183"/>
    <mergeCell ref="B184:C184"/>
    <mergeCell ref="B185:C185"/>
    <mergeCell ref="B186:C186"/>
    <mergeCell ref="B187:C187"/>
    <mergeCell ref="B188:C188"/>
    <mergeCell ref="A189:C189"/>
    <mergeCell ref="A190:C190"/>
    <mergeCell ref="A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A204:C204"/>
    <mergeCell ref="A205:C205"/>
    <mergeCell ref="B206:C206"/>
    <mergeCell ref="B207:C207"/>
    <mergeCell ref="B208:C208"/>
    <mergeCell ref="B209:C209"/>
    <mergeCell ref="A210:C210"/>
    <mergeCell ref="A211:C211"/>
    <mergeCell ref="A212:C212"/>
    <mergeCell ref="B213:C213"/>
    <mergeCell ref="B214:C214"/>
    <mergeCell ref="B215:C215"/>
    <mergeCell ref="B216:C216"/>
    <mergeCell ref="B217:C217"/>
    <mergeCell ref="A218:C218"/>
    <mergeCell ref="A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A230:C230"/>
    <mergeCell ref="A231:C231"/>
    <mergeCell ref="B232:C232"/>
    <mergeCell ref="B233:C233"/>
    <mergeCell ref="B234:C234"/>
    <mergeCell ref="B235:C235"/>
    <mergeCell ref="A236:C236"/>
    <mergeCell ref="A237:C237"/>
    <mergeCell ref="A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A257:C257"/>
    <mergeCell ref="A258:C258"/>
    <mergeCell ref="B259:C259"/>
    <mergeCell ref="B260:C260"/>
    <mergeCell ref="B261:C261"/>
    <mergeCell ref="B262:C262"/>
    <mergeCell ref="A263:C263"/>
    <mergeCell ref="A264:C264"/>
    <mergeCell ref="A265:C265"/>
    <mergeCell ref="B266:C266"/>
    <mergeCell ref="B267:C267"/>
    <mergeCell ref="B268:C268"/>
    <mergeCell ref="B269:C269"/>
    <mergeCell ref="B270:C270"/>
    <mergeCell ref="B271:C271"/>
    <mergeCell ref="B272:C272"/>
    <mergeCell ref="A273:C273"/>
    <mergeCell ref="A274:C274"/>
    <mergeCell ref="B275:C275"/>
    <mergeCell ref="B276:C276"/>
    <mergeCell ref="B277:C277"/>
    <mergeCell ref="B278:C278"/>
    <mergeCell ref="A279:C279"/>
    <mergeCell ref="A280:C280"/>
    <mergeCell ref="A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301:C301"/>
    <mergeCell ref="B290:C290"/>
    <mergeCell ref="A291:C291"/>
    <mergeCell ref="A292:C292"/>
    <mergeCell ref="B293:C293"/>
    <mergeCell ref="B294:C294"/>
    <mergeCell ref="B295:C295"/>
    <mergeCell ref="B302:C302"/>
    <mergeCell ref="B303:C303"/>
    <mergeCell ref="B304:C304"/>
    <mergeCell ref="B305:C305"/>
    <mergeCell ref="B306:C306"/>
    <mergeCell ref="B296:C296"/>
    <mergeCell ref="A297:C297"/>
    <mergeCell ref="A298:C298"/>
    <mergeCell ref="A299:C299"/>
    <mergeCell ref="B300:C300"/>
  </mergeCells>
  <printOptions/>
  <pageMargins left="0.7479166666666667" right="0.7479166666666667" top="0.9840277777777777" bottom="0.9840277777777777" header="0.5" footer="0.5118055555555555"/>
  <pageSetup horizontalDpi="600" verticalDpi="600" orientation="landscape" paperSize="9" r:id="rId1"/>
  <headerFooter alignWithMargins="0">
    <oddHeader>&amp;C&amp;"MS Sans Serif,Bold"&amp;12IZVJEŠTAJ O IZVRŠENJU PRORAČUNA OPĆINE VRBJE ZA 2019. GODINU
II. POSEBNI DIO&amp;RSTRANA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Vesna</cp:lastModifiedBy>
  <cp:lastPrinted>2020-07-01T16:20:11Z</cp:lastPrinted>
  <dcterms:created xsi:type="dcterms:W3CDTF">2018-11-15T11:10:08Z</dcterms:created>
  <dcterms:modified xsi:type="dcterms:W3CDTF">2020-07-01T16:39:01Z</dcterms:modified>
  <cp:category/>
  <cp:version/>
  <cp:contentType/>
  <cp:contentStatus/>
</cp:coreProperties>
</file>